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000" activeTab="3"/>
  </bookViews>
  <sheets>
    <sheet name="P&amp;L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Sheet'!$A$1:$I$122</definedName>
    <definedName name="_xlnm.Print_Area" localSheetId="2">'CashFlow'!$A$1:$E$159</definedName>
    <definedName name="_xlnm.Print_Area" localSheetId="3">'Equity'!$A$1:$J$30</definedName>
    <definedName name="_xlnm.Print_Area" localSheetId="0">'P&amp;L'!$A$1:$M$53</definedName>
  </definedNames>
  <calcPr fullCalcOnLoad="1"/>
</workbook>
</file>

<file path=xl/sharedStrings.xml><?xml version="1.0" encoding="utf-8"?>
<sst xmlns="http://schemas.openxmlformats.org/spreadsheetml/2006/main" count="231" uniqueCount="166">
  <si>
    <t>MALAYSIA BUILDING SOCIETY BERHAD</t>
  </si>
  <si>
    <t>(Company No. 9417-K)</t>
  </si>
  <si>
    <t>(Incorporated in Malaysia)</t>
  </si>
  <si>
    <t>RM'000</t>
  </si>
  <si>
    <t>ASSETS EMPLOYED</t>
  </si>
  <si>
    <t>Property, plant and equipment</t>
  </si>
  <si>
    <t xml:space="preserve">Properties held for development  </t>
  </si>
  <si>
    <t xml:space="preserve">-  </t>
  </si>
  <si>
    <t>Other investments</t>
  </si>
  <si>
    <t xml:space="preserve">Goodwill on consolidation </t>
  </si>
  <si>
    <t>Mortgage loans receivable</t>
  </si>
  <si>
    <t xml:space="preserve">    after 12 months</t>
  </si>
  <si>
    <t>Current Assets</t>
  </si>
  <si>
    <t xml:space="preserve"> </t>
  </si>
  <si>
    <t>Development properties</t>
  </si>
  <si>
    <t xml:space="preserve">Inventories of completed </t>
  </si>
  <si>
    <t xml:space="preserve">   properties</t>
  </si>
  <si>
    <t xml:space="preserve">   within 12 months</t>
  </si>
  <si>
    <t>Trade receivables</t>
  </si>
  <si>
    <t>Other receivables</t>
  </si>
  <si>
    <t>Cash and short term funds</t>
  </si>
  <si>
    <t>Less :  Current Liabilities</t>
  </si>
  <si>
    <t>Bank borrowings</t>
  </si>
  <si>
    <t>Deposits maturing within</t>
  </si>
  <si>
    <t xml:space="preserve">   12 months</t>
  </si>
  <si>
    <t xml:space="preserve">Debenture loans </t>
  </si>
  <si>
    <t>EPF revolving loans</t>
  </si>
  <si>
    <t xml:space="preserve">Bank Negara Malaysia loans </t>
  </si>
  <si>
    <t>Special housing loan</t>
  </si>
  <si>
    <t>Trade payables</t>
  </si>
  <si>
    <t>Other payables</t>
  </si>
  <si>
    <t>Taxation</t>
  </si>
  <si>
    <t>Net Current Liabilities</t>
  </si>
  <si>
    <t>FINANCED BY</t>
  </si>
  <si>
    <t>Share capital</t>
  </si>
  <si>
    <t xml:space="preserve">Reserves </t>
  </si>
  <si>
    <t>Shareholders' equity</t>
  </si>
  <si>
    <t>Minority interest</t>
  </si>
  <si>
    <t xml:space="preserve">Special housing loan </t>
  </si>
  <si>
    <t>Loans sold to Cagamas</t>
  </si>
  <si>
    <t>Deposits maturing after 12 months</t>
  </si>
  <si>
    <t xml:space="preserve">Deferred taxation </t>
  </si>
  <si>
    <t>Provision for staff retirement benefits</t>
  </si>
  <si>
    <t xml:space="preserve">Non-current liabilities </t>
  </si>
  <si>
    <t xml:space="preserve">Revenue </t>
  </si>
  <si>
    <t xml:space="preserve">Other operating income </t>
  </si>
  <si>
    <t>Interest costs</t>
  </si>
  <si>
    <t xml:space="preserve">Loan loss and provision </t>
  </si>
  <si>
    <t>Provision for anticipated losses</t>
  </si>
  <si>
    <t xml:space="preserve">   on projects</t>
  </si>
  <si>
    <t>Changes in development</t>
  </si>
  <si>
    <t xml:space="preserve">  properties and inventories</t>
  </si>
  <si>
    <t xml:space="preserve">  of completed properties</t>
  </si>
  <si>
    <t>Contract costs</t>
  </si>
  <si>
    <t xml:space="preserve">Staff costs </t>
  </si>
  <si>
    <t xml:space="preserve">Depreciation </t>
  </si>
  <si>
    <t xml:space="preserve">Other operating expenses </t>
  </si>
  <si>
    <t xml:space="preserve">Taxation </t>
  </si>
  <si>
    <t xml:space="preserve">  Basic</t>
  </si>
  <si>
    <t>Cash flows from operating activities</t>
  </si>
  <si>
    <t>Adjustments for :</t>
  </si>
  <si>
    <t>Provision for anticipated losses on projects</t>
  </si>
  <si>
    <t xml:space="preserve">Provision for diminution in value of properties held </t>
  </si>
  <si>
    <t>for development</t>
  </si>
  <si>
    <t>Provision for doubtful debts of trade receivables</t>
  </si>
  <si>
    <t>Provision for doubtful debts of other receivables</t>
  </si>
  <si>
    <t>Loan loss and provision</t>
  </si>
  <si>
    <t>Gain on disposal of property, plant and equipment</t>
  </si>
  <si>
    <t>Impairment loss of property, plant and equipment</t>
  </si>
  <si>
    <t>Interest-in-suspense, net of recoveries and write offs</t>
  </si>
  <si>
    <t xml:space="preserve">Operating profit before working capital changes </t>
  </si>
  <si>
    <t>Increase in mortgage loans receivable</t>
  </si>
  <si>
    <t>properties</t>
  </si>
  <si>
    <t>Taxes paid</t>
  </si>
  <si>
    <t>Cash flows from investing activities</t>
  </si>
  <si>
    <t>Properties held for development</t>
  </si>
  <si>
    <t xml:space="preserve">Proceeds from disposal of property, plant and </t>
  </si>
  <si>
    <t xml:space="preserve">   equipment</t>
  </si>
  <si>
    <t>Net cash used in investing activities</t>
  </si>
  <si>
    <t>Cash flows from financing activities</t>
  </si>
  <si>
    <t>Debenture loans</t>
  </si>
  <si>
    <t>Bank Negara Malaysia loans repaid</t>
  </si>
  <si>
    <t>Payment of retirement benefits</t>
  </si>
  <si>
    <t xml:space="preserve">Cash and cash equivalents at 1st January </t>
  </si>
  <si>
    <t>checked</t>
  </si>
  <si>
    <t xml:space="preserve">Cash and cash equivalents comprise </t>
  </si>
  <si>
    <t xml:space="preserve">       Cash and bank balances </t>
  </si>
  <si>
    <t xml:space="preserve">       As previously reported </t>
  </si>
  <si>
    <t xml:space="preserve">       As restated </t>
  </si>
  <si>
    <t xml:space="preserve">Acquisition of Subsidiaries </t>
  </si>
  <si>
    <t xml:space="preserve">       Cash </t>
  </si>
  <si>
    <t xml:space="preserve">       Deposits and placements with financial institutions </t>
  </si>
  <si>
    <t xml:space="preserve">       Investment securities </t>
  </si>
  <si>
    <t xml:space="preserve">       Loans and advances </t>
  </si>
  <si>
    <t xml:space="preserve">       Other assets </t>
  </si>
  <si>
    <t xml:space="preserve">       Fixed assets </t>
  </si>
  <si>
    <t xml:space="preserve">       Other liabilities </t>
  </si>
  <si>
    <t xml:space="preserve">       Minotory interest </t>
  </si>
  <si>
    <t xml:space="preserve">       Net assets acquired </t>
  </si>
  <si>
    <t xml:space="preserve">       Goodwill on acquisition </t>
  </si>
  <si>
    <t xml:space="preserve">       Purchases consideration </t>
  </si>
  <si>
    <t xml:space="preserve">       Less: Cash acquired </t>
  </si>
  <si>
    <t xml:space="preserve">       Net cash used in acquisition  </t>
  </si>
  <si>
    <t xml:space="preserve">Cash and cash equivalents comprise : </t>
  </si>
  <si>
    <t xml:space="preserve">    Cash and short term funds</t>
  </si>
  <si>
    <t>Non Distributable</t>
  </si>
  <si>
    <t xml:space="preserve">Capital Redemption Reserve - </t>
  </si>
  <si>
    <t xml:space="preserve">Redeemable Cumulative Preference </t>
  </si>
  <si>
    <t xml:space="preserve">Share </t>
  </si>
  <si>
    <t xml:space="preserve">Capital </t>
  </si>
  <si>
    <t xml:space="preserve">Shares </t>
  </si>
  <si>
    <t xml:space="preserve">Accumulated </t>
  </si>
  <si>
    <t xml:space="preserve">Premium </t>
  </si>
  <si>
    <t xml:space="preserve">Reserve </t>
  </si>
  <si>
    <t>'A'</t>
  </si>
  <si>
    <t>'B'</t>
  </si>
  <si>
    <t>'C'</t>
  </si>
  <si>
    <t xml:space="preserve">Losses </t>
  </si>
  <si>
    <t>Total</t>
  </si>
  <si>
    <t xml:space="preserve">The figures have not been audited. </t>
  </si>
  <si>
    <t xml:space="preserve">3 months ended </t>
  </si>
  <si>
    <t>9 months ended</t>
  </si>
  <si>
    <t>As at</t>
  </si>
  <si>
    <t>(RM'000)</t>
  </si>
  <si>
    <t>At 30.9.2002</t>
  </si>
  <si>
    <t>Cash and cash equivalents at 30th September</t>
  </si>
  <si>
    <t xml:space="preserve">   Acquisition of a subsidiary </t>
  </si>
  <si>
    <t xml:space="preserve">   Special housing loan</t>
  </si>
  <si>
    <t>Purchase of property, plant and equipment</t>
  </si>
  <si>
    <t xml:space="preserve">The condensed Consolidated Statement of Changes In Equity should be read in conjunction with the audited financial statements for </t>
  </si>
  <si>
    <t>At 1.1.2002</t>
  </si>
  <si>
    <t>CONDENSED CONSOLIDATED INCOME STATEMENT</t>
  </si>
  <si>
    <t>CONDENSED CONSOLIDATED BALANCE SHEETS</t>
  </si>
  <si>
    <t xml:space="preserve">CONDENSED CONSOLIDATED STATEMENT OF CHANGES IN EQUITY </t>
  </si>
  <si>
    <t>Net increase in cash and cash equivalents</t>
  </si>
  <si>
    <t xml:space="preserve">Net cash used in financing activities </t>
  </si>
  <si>
    <t xml:space="preserve">Quarterly report on consolidated financial statements for the third quarter ended 30th September 2002. </t>
  </si>
  <si>
    <t>30th September</t>
  </si>
  <si>
    <t>30th September 2002</t>
  </si>
  <si>
    <t>31st December 2001</t>
  </si>
  <si>
    <t xml:space="preserve">Decrease in inventories of completed </t>
  </si>
  <si>
    <t>Increase in receivables</t>
  </si>
  <si>
    <t>Increase in bank borrowings</t>
  </si>
  <si>
    <t xml:space="preserve">Increase in payables </t>
  </si>
  <si>
    <t>Decrease in development properties</t>
  </si>
  <si>
    <t>Cash generated from operations</t>
  </si>
  <si>
    <t>Net cash generated from operating activities</t>
  </si>
  <si>
    <t xml:space="preserve">Decrease in deposits received </t>
  </si>
  <si>
    <t>9 MONTHS ENDED 30TH SEPTEMBER 2002</t>
  </si>
  <si>
    <t>CONDENSED CONSOLIDATED CASH FLOW STATEMENT</t>
  </si>
  <si>
    <t xml:space="preserve">Loss before taxation </t>
  </si>
  <si>
    <t xml:space="preserve">Loss after taxation </t>
  </si>
  <si>
    <t>Loss per share (sen)</t>
  </si>
  <si>
    <t>Net loss for nine months period</t>
  </si>
  <si>
    <t>Loss before taxation</t>
  </si>
  <si>
    <t xml:space="preserve">The condensed Consolidated Income Statement should be read in conjunction with the </t>
  </si>
  <si>
    <t>audited financial statements for the year ended 31st December 2001.</t>
  </si>
  <si>
    <t xml:space="preserve">The condensed Consolidated Balance Sheet should be read in conjunction with </t>
  </si>
  <si>
    <t>the audited financial statements for the year ended 31st December 2001.</t>
  </si>
  <si>
    <t>The condensed Consolidated Cash Flow Statement should be read in conjunction</t>
  </si>
  <si>
    <t>with the audited financial statements for the year ended 31st December 2001.</t>
  </si>
  <si>
    <t>the year ended 31st December 2001.</t>
  </si>
  <si>
    <t>Provision for anticipated losses on projects written back</t>
  </si>
  <si>
    <t xml:space="preserve">Impairment loss of property,  </t>
  </si>
  <si>
    <t xml:space="preserve">   plant and equipment</t>
  </si>
  <si>
    <t>Net loss for the period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</si>
</sst>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00_);[Red]\(#,##0.000\)"/>
    <numFmt numFmtId="174" formatCode="#,##0.0000_);[Red]\(#,##0.0000\)"/>
    <numFmt numFmtId="175" formatCode="0.00_);[Red]\(0.00\)"/>
    <numFmt numFmtId="176" formatCode="0_);\(0\)"/>
    <numFmt numFmtId="177" formatCode="#,##0.0_);\(#,##0.0\)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#,##0;\(#,##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0000"/>
    <numFmt numFmtId="189" formatCode="0.000000000"/>
    <numFmt numFmtId="190" formatCode="0.0000000000"/>
    <numFmt numFmtId="191" formatCode="0.00000000000"/>
    <numFmt numFmtId="192" formatCode="0.0"/>
    <numFmt numFmtId="193" formatCode="_(* #,##0.000_);_(* \(#,##0.000\);_(* &quot;-&quot;??_);_(@_)"/>
    <numFmt numFmtId="194" formatCode="_(* #,##0.0000_);_(* \(#,##0.0000\);_(* &quot;-&quot;??_);_(@_)"/>
  </numFmts>
  <fonts count="14">
    <font>
      <sz val="10"/>
      <name val="Arial"/>
      <family val="0"/>
    </font>
    <font>
      <sz val="10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0"/>
    </font>
    <font>
      <sz val="10"/>
      <color indexed="8"/>
      <name val="Times New Roman"/>
      <family val="1"/>
    </font>
    <font>
      <sz val="12"/>
      <color indexed="48"/>
      <name val="Times New Roman"/>
      <family val="1"/>
    </font>
    <font>
      <sz val="12"/>
      <color indexed="12"/>
      <name val="Times New Roman"/>
      <family val="1"/>
    </font>
    <font>
      <i/>
      <sz val="12"/>
      <color indexed="8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37" fontId="2" fillId="0" borderId="0" xfId="28" applyNumberFormat="1" applyFont="1" applyFill="1">
      <alignment/>
      <protection/>
    </xf>
    <xf numFmtId="38" fontId="2" fillId="0" borderId="0" xfId="28" applyNumberFormat="1" applyFont="1" applyFill="1">
      <alignment/>
      <protection/>
    </xf>
    <xf numFmtId="37" fontId="3" fillId="0" borderId="0" xfId="28" applyNumberFormat="1" applyFont="1" applyFill="1" applyAlignment="1">
      <alignment horizontal="center"/>
      <protection/>
    </xf>
    <xf numFmtId="37" fontId="3" fillId="0" borderId="0" xfId="28" applyNumberFormat="1" applyFont="1" applyFill="1" applyAlignment="1">
      <alignment/>
      <protection/>
    </xf>
    <xf numFmtId="1" fontId="3" fillId="0" borderId="0" xfId="28" applyNumberFormat="1" applyFont="1" applyFill="1" applyAlignment="1">
      <alignment horizontal="right"/>
      <protection/>
    </xf>
    <xf numFmtId="1" fontId="5" fillId="0" borderId="0" xfId="28" applyNumberFormat="1" applyFont="1" applyFill="1" applyAlignment="1">
      <alignment horizontal="right"/>
      <protection/>
    </xf>
    <xf numFmtId="38" fontId="4" fillId="0" borderId="0" xfId="28" applyNumberFormat="1" applyFont="1" applyFill="1" applyAlignment="1">
      <alignment horizontal="right"/>
      <protection/>
    </xf>
    <xf numFmtId="38" fontId="2" fillId="0" borderId="0" xfId="20" applyNumberFormat="1" applyFont="1" applyFill="1" applyAlignment="1">
      <alignment/>
    </xf>
    <xf numFmtId="37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center"/>
    </xf>
    <xf numFmtId="0" fontId="5" fillId="0" borderId="0" xfId="20" applyNumberFormat="1" applyFont="1" applyFill="1" applyAlignment="1">
      <alignment horizontal="center"/>
    </xf>
    <xf numFmtId="1" fontId="5" fillId="0" borderId="0" xfId="28" applyNumberFormat="1" applyFont="1" applyFill="1" applyAlignment="1">
      <alignment horizontal="center"/>
      <protection/>
    </xf>
    <xf numFmtId="38" fontId="5" fillId="0" borderId="1" xfId="20" applyNumberFormat="1" applyFont="1" applyFill="1" applyBorder="1" applyAlignment="1">
      <alignment horizontal="center"/>
    </xf>
    <xf numFmtId="38" fontId="5" fillId="0" borderId="0" xfId="28" applyNumberFormat="1" applyFont="1" applyFill="1" applyAlignment="1">
      <alignment horizontal="center"/>
      <protection/>
    </xf>
    <xf numFmtId="38" fontId="5" fillId="0" borderId="0" xfId="2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37" fontId="8" fillId="0" borderId="2" xfId="15" applyNumberFormat="1" applyFont="1" applyFill="1" applyBorder="1" applyAlignment="1">
      <alignment/>
    </xf>
    <xf numFmtId="37" fontId="8" fillId="0" borderId="2" xfId="0" applyNumberFormat="1" applyFont="1" applyFill="1" applyBorder="1" applyAlignment="1">
      <alignment/>
    </xf>
    <xf numFmtId="179" fontId="2" fillId="0" borderId="0" xfId="15" applyNumberFormat="1" applyFont="1" applyFill="1" applyBorder="1" applyAlignment="1">
      <alignment horizontal="right"/>
    </xf>
    <xf numFmtId="179" fontId="7" fillId="0" borderId="0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 horizontal="right"/>
    </xf>
    <xf numFmtId="37" fontId="8" fillId="0" borderId="0" xfId="28" applyNumberFormat="1" applyFont="1" applyFill="1" applyBorder="1" applyAlignment="1">
      <alignment horizontal="right"/>
      <protection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37" fontId="2" fillId="0" borderId="0" xfId="28" applyNumberFormat="1" applyFont="1" applyFill="1" applyAlignment="1">
      <alignment horizontal="centerContinuous"/>
      <protection/>
    </xf>
    <xf numFmtId="38" fontId="2" fillId="0" borderId="0" xfId="28" applyNumberFormat="1" applyFont="1" applyFill="1" applyAlignment="1">
      <alignment horizontal="centerContinuous"/>
      <protection/>
    </xf>
    <xf numFmtId="38" fontId="2" fillId="0" borderId="0" xfId="20" applyNumberFormat="1" applyFont="1" applyFill="1" applyAlignment="1">
      <alignment horizontal="centerContinuous"/>
    </xf>
    <xf numFmtId="37" fontId="3" fillId="0" borderId="0" xfId="28" applyNumberFormat="1" applyFont="1" applyFill="1">
      <alignment/>
      <protection/>
    </xf>
    <xf numFmtId="37" fontId="3" fillId="0" borderId="0" xfId="28" applyNumberFormat="1" applyFont="1" applyFill="1" applyAlignment="1">
      <alignment horizontal="left"/>
      <protection/>
    </xf>
    <xf numFmtId="38" fontId="3" fillId="0" borderId="0" xfId="28" applyNumberFormat="1" applyFont="1" applyFill="1" applyAlignment="1">
      <alignment horizontal="right"/>
      <protection/>
    </xf>
    <xf numFmtId="37" fontId="2" fillId="0" borderId="0" xfId="28" applyNumberFormat="1" applyFont="1" applyFill="1" applyBorder="1" applyAlignment="1">
      <alignment horizontal="left"/>
      <protection/>
    </xf>
    <xf numFmtId="37" fontId="3" fillId="0" borderId="0" xfId="28" applyNumberFormat="1" applyFont="1" applyFill="1" applyBorder="1" applyAlignment="1">
      <alignment horizontal="center"/>
      <protection/>
    </xf>
    <xf numFmtId="37" fontId="4" fillId="0" borderId="0" xfId="28" applyNumberFormat="1" applyFont="1" applyFill="1">
      <alignment/>
      <protection/>
    </xf>
    <xf numFmtId="37" fontId="2" fillId="0" borderId="0" xfId="28" applyNumberFormat="1" applyFont="1" applyFill="1" applyAlignment="1">
      <alignment/>
      <protection/>
    </xf>
    <xf numFmtId="38" fontId="2" fillId="0" borderId="0" xfId="28" applyNumberFormat="1" applyFont="1" applyFill="1" applyAlignment="1">
      <alignment horizontal="right"/>
      <protection/>
    </xf>
    <xf numFmtId="37" fontId="3" fillId="0" borderId="0" xfId="28" applyNumberFormat="1" applyFont="1" applyFill="1" applyAlignment="1">
      <alignment horizontal="center"/>
      <protection/>
    </xf>
    <xf numFmtId="37" fontId="2" fillId="0" borderId="0" xfId="28" applyNumberFormat="1" applyFont="1" applyFill="1">
      <alignment/>
      <protection/>
    </xf>
    <xf numFmtId="37" fontId="2" fillId="0" borderId="0" xfId="28" applyNumberFormat="1" applyFont="1" applyFill="1" applyAlignment="1">
      <alignment horizontal="right"/>
      <protection/>
    </xf>
    <xf numFmtId="37" fontId="2" fillId="0" borderId="0" xfId="28" applyNumberFormat="1" applyFont="1" applyFill="1" applyBorder="1" applyAlignment="1">
      <alignment horizontal="right"/>
      <protection/>
    </xf>
    <xf numFmtId="181" fontId="2" fillId="0" borderId="0" xfId="15" applyNumberFormat="1" applyFont="1" applyFill="1" applyBorder="1" applyAlignment="1">
      <alignment/>
    </xf>
    <xf numFmtId="179" fontId="2" fillId="0" borderId="0" xfId="15" applyNumberFormat="1" applyFont="1" applyFill="1" applyBorder="1" applyAlignment="1">
      <alignment/>
    </xf>
    <xf numFmtId="37" fontId="2" fillId="0" borderId="0" xfId="28" applyNumberFormat="1" applyFont="1" applyFill="1" applyBorder="1">
      <alignment/>
      <protection/>
    </xf>
    <xf numFmtId="37" fontId="8" fillId="0" borderId="0" xfId="28" applyNumberFormat="1" applyFont="1" applyFill="1" applyBorder="1" applyAlignment="1">
      <alignment horizontal="center"/>
      <protection/>
    </xf>
    <xf numFmtId="181" fontId="8" fillId="0" borderId="0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/>
    </xf>
    <xf numFmtId="179" fontId="8" fillId="0" borderId="0" xfId="15" applyNumberFormat="1" applyFont="1" applyFill="1" applyBorder="1" applyAlignment="1" quotePrefix="1">
      <alignment horizontal="right"/>
    </xf>
    <xf numFmtId="0" fontId="2" fillId="0" borderId="0" xfId="28" applyFont="1" applyFill="1" applyBorder="1">
      <alignment/>
      <protection/>
    </xf>
    <xf numFmtId="179" fontId="8" fillId="0" borderId="0" xfId="15" applyNumberFormat="1" applyFont="1" applyFill="1" applyAlignment="1">
      <alignment/>
    </xf>
    <xf numFmtId="179" fontId="8" fillId="0" borderId="0" xfId="15" applyNumberFormat="1" applyFont="1" applyFill="1" applyAlignment="1">
      <alignment horizontal="right"/>
    </xf>
    <xf numFmtId="179" fontId="8" fillId="0" borderId="1" xfId="15" applyNumberFormat="1" applyFont="1" applyFill="1" applyBorder="1" applyAlignment="1">
      <alignment/>
    </xf>
    <xf numFmtId="37" fontId="7" fillId="0" borderId="0" xfId="28" applyNumberFormat="1" applyFont="1" applyFill="1" applyBorder="1" applyAlignment="1">
      <alignment horizontal="right"/>
      <protection/>
    </xf>
    <xf numFmtId="37" fontId="2" fillId="0" borderId="0" xfId="28" applyNumberFormat="1" applyFont="1" applyFill="1" applyBorder="1" applyAlignment="1">
      <alignment horizontal="center"/>
      <protection/>
    </xf>
    <xf numFmtId="179" fontId="2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 horizontal="right"/>
    </xf>
    <xf numFmtId="37" fontId="2" fillId="0" borderId="0" xfId="20" applyNumberFormat="1" applyFont="1" applyFill="1" applyAlignment="1">
      <alignment/>
    </xf>
    <xf numFmtId="38" fontId="2" fillId="0" borderId="0" xfId="20" applyNumberFormat="1" applyFont="1" applyFill="1" applyBorder="1" applyAlignment="1">
      <alignment/>
    </xf>
    <xf numFmtId="171" fontId="8" fillId="0" borderId="0" xfId="15" applyFont="1" applyFill="1" applyBorder="1" applyAlignment="1">
      <alignment/>
    </xf>
    <xf numFmtId="171" fontId="2" fillId="0" borderId="0" xfId="15" applyFont="1" applyFill="1" applyBorder="1" applyAlignment="1">
      <alignment/>
    </xf>
    <xf numFmtId="37" fontId="2" fillId="0" borderId="3" xfId="20" applyNumberFormat="1" applyFont="1" applyFill="1" applyBorder="1" applyAlignment="1">
      <alignment/>
    </xf>
    <xf numFmtId="37" fontId="2" fillId="0" borderId="3" xfId="20" applyNumberFormat="1" applyFont="1" applyFill="1" applyBorder="1" applyAlignment="1" quotePrefix="1">
      <alignment horizontal="right"/>
    </xf>
    <xf numFmtId="37" fontId="3" fillId="0" borderId="0" xfId="28" applyNumberFormat="1" applyFont="1" applyFill="1" applyBorder="1">
      <alignment/>
      <protection/>
    </xf>
    <xf numFmtId="38" fontId="2" fillId="0" borderId="0" xfId="28" applyNumberFormat="1" applyFont="1" applyFill="1" applyBorder="1" applyAlignment="1">
      <alignment horizontal="right"/>
      <protection/>
    </xf>
    <xf numFmtId="38" fontId="2" fillId="0" borderId="0" xfId="20" applyNumberFormat="1" applyFont="1" applyFill="1" applyBorder="1" applyAlignment="1" quotePrefix="1">
      <alignment horizontal="right"/>
    </xf>
    <xf numFmtId="38" fontId="2" fillId="0" borderId="0" xfId="28" applyNumberFormat="1" applyFont="1" applyFill="1" applyBorder="1">
      <alignment/>
      <protection/>
    </xf>
    <xf numFmtId="37" fontId="3" fillId="0" borderId="0" xfId="27" applyNumberFormat="1" applyFont="1" applyFill="1">
      <alignment/>
      <protection/>
    </xf>
    <xf numFmtId="37" fontId="2" fillId="0" borderId="0" xfId="28" applyNumberFormat="1" applyFont="1" applyFill="1" applyBorder="1" applyAlignment="1">
      <alignment/>
      <protection/>
    </xf>
    <xf numFmtId="0" fontId="1" fillId="0" borderId="0" xfId="28" applyFill="1" applyBorder="1" applyAlignment="1">
      <alignment wrapText="1"/>
      <protection/>
    </xf>
    <xf numFmtId="37" fontId="3" fillId="0" borderId="0" xfId="27" applyNumberFormat="1" applyFont="1" applyFill="1" applyAlignment="1">
      <alignment vertical="center"/>
      <protection/>
    </xf>
    <xf numFmtId="37" fontId="2" fillId="0" borderId="0" xfId="28" applyNumberFormat="1" applyFont="1" applyFill="1" applyBorder="1" applyAlignment="1">
      <alignment wrapText="1"/>
      <protection/>
    </xf>
    <xf numFmtId="38" fontId="2" fillId="0" borderId="0" xfId="20" applyNumberFormat="1" applyFont="1" applyFill="1" applyBorder="1" applyAlignment="1">
      <alignment horizontal="right"/>
    </xf>
    <xf numFmtId="38" fontId="2" fillId="0" borderId="0" xfId="20" applyNumberFormat="1" applyFont="1" applyFill="1" applyBorder="1" applyAlignment="1" quotePrefix="1">
      <alignment horizontal="right"/>
    </xf>
    <xf numFmtId="37" fontId="3" fillId="0" borderId="0" xfId="28" applyNumberFormat="1" applyFont="1" applyFill="1" applyAlignment="1">
      <alignment vertical="center"/>
      <protection/>
    </xf>
    <xf numFmtId="37" fontId="2" fillId="0" borderId="0" xfId="28" applyNumberFormat="1" applyFont="1" applyFill="1" applyAlignment="1">
      <alignment horizontal="center"/>
      <protection/>
    </xf>
    <xf numFmtId="37" fontId="2" fillId="0" borderId="0" xfId="27" applyNumberFormat="1" applyFont="1" applyFill="1">
      <alignment/>
      <protection/>
    </xf>
    <xf numFmtId="37" fontId="2" fillId="0" borderId="0" xfId="27" applyNumberFormat="1" applyFont="1" applyFill="1" applyAlignment="1">
      <alignment/>
      <protection/>
    </xf>
    <xf numFmtId="38" fontId="2" fillId="0" borderId="0" xfId="27" applyNumberFormat="1" applyFont="1" applyFill="1" applyAlignment="1">
      <alignment horizontal="right"/>
      <protection/>
    </xf>
    <xf numFmtId="37" fontId="3" fillId="0" borderId="0" xfId="27" applyNumberFormat="1" applyFont="1" applyFill="1" applyAlignment="1">
      <alignment horizontal="center"/>
      <protection/>
    </xf>
    <xf numFmtId="38" fontId="2" fillId="0" borderId="0" xfId="27" applyNumberFormat="1" applyFont="1" applyFill="1">
      <alignment/>
      <protection/>
    </xf>
    <xf numFmtId="37" fontId="3" fillId="0" borderId="0" xfId="27" applyNumberFormat="1" applyFont="1" applyFill="1" applyBorder="1" applyAlignment="1">
      <alignment horizontal="center"/>
      <protection/>
    </xf>
    <xf numFmtId="38" fontId="3" fillId="0" borderId="0" xfId="27" applyNumberFormat="1" applyFont="1" applyFill="1" applyAlignment="1">
      <alignment horizontal="center"/>
      <protection/>
    </xf>
    <xf numFmtId="37" fontId="3" fillId="0" borderId="0" xfId="27" applyNumberFormat="1" applyFont="1" applyFill="1" applyAlignment="1">
      <alignment horizontal="center"/>
      <protection/>
    </xf>
    <xf numFmtId="37" fontId="4" fillId="0" borderId="0" xfId="27" applyNumberFormat="1" applyFont="1" applyFill="1" applyAlignment="1">
      <alignment horizontal="center"/>
      <protection/>
    </xf>
    <xf numFmtId="38" fontId="2" fillId="0" borderId="0" xfId="27" applyNumberFormat="1" applyFont="1" applyFill="1" applyAlignment="1">
      <alignment horizontal="center"/>
      <protection/>
    </xf>
    <xf numFmtId="37" fontId="3" fillId="0" borderId="0" xfId="27" applyNumberFormat="1" applyFont="1" applyFill="1" applyAlignment="1">
      <alignment/>
      <protection/>
    </xf>
    <xf numFmtId="38" fontId="3" fillId="0" borderId="0" xfId="27" applyNumberFormat="1" applyFont="1" applyFill="1" applyAlignment="1">
      <alignment horizontal="right"/>
      <protection/>
    </xf>
    <xf numFmtId="38" fontId="3" fillId="0" borderId="0" xfId="27" applyNumberFormat="1" applyFont="1" applyFill="1" applyBorder="1" applyAlignment="1">
      <alignment horizontal="centerContinuous"/>
      <protection/>
    </xf>
    <xf numFmtId="38" fontId="3" fillId="0" borderId="0" xfId="27" applyNumberFormat="1" applyFont="1" applyFill="1" applyBorder="1" applyAlignment="1">
      <alignment horizontal="center"/>
      <protection/>
    </xf>
    <xf numFmtId="49" fontId="3" fillId="0" borderId="0" xfId="27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37" fontId="3" fillId="0" borderId="0" xfId="27" applyNumberFormat="1" applyFont="1" applyFill="1" applyBorder="1" applyAlignment="1">
      <alignment horizontal="center"/>
      <protection/>
    </xf>
    <xf numFmtId="38" fontId="5" fillId="0" borderId="1" xfId="27" applyNumberFormat="1" applyFont="1" applyFill="1" applyBorder="1" applyAlignment="1">
      <alignment horizontal="center"/>
      <protection/>
    </xf>
    <xf numFmtId="38" fontId="6" fillId="0" borderId="0" xfId="27" applyNumberFormat="1" applyFont="1" applyFill="1" applyAlignment="1">
      <alignment horizontal="right"/>
      <protection/>
    </xf>
    <xf numFmtId="37" fontId="3" fillId="0" borderId="0" xfId="27" applyNumberFormat="1" applyFont="1" applyFill="1" applyBorder="1" applyAlignment="1">
      <alignment/>
      <protection/>
    </xf>
    <xf numFmtId="38" fontId="4" fillId="0" borderId="0" xfId="27" applyNumberFormat="1" applyFont="1" applyFill="1" applyBorder="1" applyAlignment="1">
      <alignment horizontal="center"/>
      <protection/>
    </xf>
    <xf numFmtId="38" fontId="4" fillId="0" borderId="0" xfId="27" applyNumberFormat="1" applyFont="1" applyFill="1" applyAlignment="1">
      <alignment horizontal="right"/>
      <protection/>
    </xf>
    <xf numFmtId="38" fontId="4" fillId="0" borderId="0" xfId="27" applyNumberFormat="1" applyFont="1" applyFill="1" applyAlignment="1">
      <alignment horizontal="center"/>
      <protection/>
    </xf>
    <xf numFmtId="38" fontId="2" fillId="0" borderId="0" xfId="19" applyNumberFormat="1" applyFont="1" applyFill="1" applyAlignment="1">
      <alignment/>
    </xf>
    <xf numFmtId="37" fontId="2" fillId="0" borderId="0" xfId="27" applyNumberFormat="1" applyFont="1" applyFill="1" applyAlignment="1">
      <alignment horizontal="left"/>
      <protection/>
    </xf>
    <xf numFmtId="37" fontId="2" fillId="0" borderId="0" xfId="27" applyNumberFormat="1" applyFont="1" applyFill="1" applyAlignment="1">
      <alignment horizontal="right"/>
      <protection/>
    </xf>
    <xf numFmtId="37" fontId="2" fillId="0" borderId="0" xfId="27" applyNumberFormat="1" applyFont="1" applyFill="1" applyAlignment="1">
      <alignment horizontal="center"/>
      <protection/>
    </xf>
    <xf numFmtId="179" fontId="2" fillId="0" borderId="0" xfId="15" applyNumberFormat="1" applyFont="1" applyFill="1" applyAlignment="1">
      <alignment horizontal="right"/>
    </xf>
    <xf numFmtId="179" fontId="2" fillId="0" borderId="0" xfId="15" applyNumberFormat="1" applyFont="1" applyFill="1" applyAlignment="1" quotePrefix="1">
      <alignment horizontal="right"/>
    </xf>
    <xf numFmtId="179" fontId="2" fillId="0" borderId="4" xfId="15" applyNumberFormat="1" applyFont="1" applyFill="1" applyBorder="1" applyAlignment="1">
      <alignment/>
    </xf>
    <xf numFmtId="37" fontId="7" fillId="0" borderId="0" xfId="27" applyNumberFormat="1" applyFont="1" applyFill="1">
      <alignment/>
      <protection/>
    </xf>
    <xf numFmtId="37" fontId="2" fillId="0" borderId="0" xfId="27" applyNumberFormat="1" applyFont="1" applyFill="1" applyBorder="1" applyAlignment="1">
      <alignment horizontal="center"/>
      <protection/>
    </xf>
    <xf numFmtId="179" fontId="2" fillId="0" borderId="5" xfId="15" applyNumberFormat="1" applyFont="1" applyFill="1" applyBorder="1" applyAlignment="1">
      <alignment/>
    </xf>
    <xf numFmtId="179" fontId="2" fillId="0" borderId="5" xfId="15" applyNumberFormat="1" applyFont="1" applyFill="1" applyBorder="1" applyAlignment="1" quotePrefix="1">
      <alignment horizontal="right"/>
    </xf>
    <xf numFmtId="179" fontId="2" fillId="0" borderId="5" xfId="15" applyNumberFormat="1" applyFont="1" applyFill="1" applyBorder="1" applyAlignment="1">
      <alignment horizontal="right"/>
    </xf>
    <xf numFmtId="37" fontId="7" fillId="0" borderId="0" xfId="27" applyNumberFormat="1" applyFont="1" applyFill="1" applyAlignment="1">
      <alignment horizontal="left"/>
      <protection/>
    </xf>
    <xf numFmtId="179" fontId="1" fillId="0" borderId="6" xfId="15" applyNumberFormat="1" applyFill="1" applyBorder="1" applyAlignment="1">
      <alignment/>
    </xf>
    <xf numFmtId="179" fontId="2" fillId="0" borderId="0" xfId="15" applyNumberFormat="1" applyFont="1" applyFill="1" applyAlignment="1">
      <alignment horizontal="center"/>
    </xf>
    <xf numFmtId="179" fontId="2" fillId="0" borderId="6" xfId="15" applyNumberFormat="1" applyFont="1" applyFill="1" applyBorder="1" applyAlignment="1">
      <alignment horizontal="center"/>
    </xf>
    <xf numFmtId="179" fontId="1" fillId="0" borderId="5" xfId="15" applyNumberFormat="1" applyFill="1" applyBorder="1" applyAlignment="1">
      <alignment/>
    </xf>
    <xf numFmtId="179" fontId="2" fillId="0" borderId="7" xfId="15" applyNumberFormat="1" applyFont="1" applyFill="1" applyBorder="1" applyAlignment="1">
      <alignment horizontal="right"/>
    </xf>
    <xf numFmtId="179" fontId="2" fillId="0" borderId="6" xfId="15" applyNumberFormat="1" applyFont="1" applyFill="1" applyBorder="1" applyAlignment="1">
      <alignment/>
    </xf>
    <xf numFmtId="179" fontId="2" fillId="0" borderId="6" xfId="15" applyNumberFormat="1" applyFont="1" applyFill="1" applyBorder="1" applyAlignment="1">
      <alignment horizontal="right"/>
    </xf>
    <xf numFmtId="179" fontId="2" fillId="0" borderId="8" xfId="15" applyNumberFormat="1" applyFont="1" applyFill="1" applyBorder="1" applyAlignment="1">
      <alignment/>
    </xf>
    <xf numFmtId="179" fontId="2" fillId="0" borderId="8" xfId="15" applyNumberFormat="1" applyFont="1" applyFill="1" applyBorder="1" applyAlignment="1">
      <alignment horizontal="right"/>
    </xf>
    <xf numFmtId="0" fontId="8" fillId="0" borderId="0" xfId="27" applyFont="1" applyFill="1">
      <alignment/>
      <protection/>
    </xf>
    <xf numFmtId="179" fontId="8" fillId="0" borderId="5" xfId="15" applyNumberFormat="1" applyFont="1" applyFill="1" applyBorder="1" applyAlignment="1">
      <alignment/>
    </xf>
    <xf numFmtId="37" fontId="7" fillId="0" borderId="0" xfId="27" applyNumberFormat="1" applyFont="1" applyFill="1" applyAlignment="1">
      <alignment horizontal="right"/>
      <protection/>
    </xf>
    <xf numFmtId="179" fontId="2" fillId="0" borderId="8" xfId="15" applyNumberFormat="1" applyFont="1" applyFill="1" applyBorder="1" applyAlignment="1" quotePrefix="1">
      <alignment horizontal="right"/>
    </xf>
    <xf numFmtId="179" fontId="2" fillId="0" borderId="6" xfId="15" applyNumberFormat="1" applyFont="1" applyFill="1" applyBorder="1" applyAlignment="1" quotePrefix="1">
      <alignment horizontal="right"/>
    </xf>
    <xf numFmtId="38" fontId="2" fillId="0" borderId="0" xfId="27" applyNumberFormat="1" applyFont="1" applyFill="1" applyBorder="1" applyAlignment="1">
      <alignment horizontal="right"/>
      <protection/>
    </xf>
    <xf numFmtId="179" fontId="2" fillId="0" borderId="0" xfId="15" applyNumberFormat="1" applyFont="1" applyFill="1" applyBorder="1" applyAlignment="1" quotePrefix="1">
      <alignment horizontal="right"/>
    </xf>
    <xf numFmtId="179" fontId="2" fillId="0" borderId="2" xfId="15" applyNumberFormat="1" applyFont="1" applyFill="1" applyBorder="1" applyAlignment="1">
      <alignment/>
    </xf>
    <xf numFmtId="37" fontId="3" fillId="0" borderId="0" xfId="27" applyNumberFormat="1" applyFont="1" applyFill="1" applyAlignment="1">
      <alignment horizontal="right"/>
      <protection/>
    </xf>
    <xf numFmtId="179" fontId="3" fillId="0" borderId="0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 horizontal="right"/>
    </xf>
    <xf numFmtId="38" fontId="3" fillId="0" borderId="0" xfId="27" applyNumberFormat="1" applyFont="1" applyFill="1" applyBorder="1" applyAlignment="1">
      <alignment horizontal="right"/>
      <protection/>
    </xf>
    <xf numFmtId="0" fontId="2" fillId="0" borderId="0" xfId="27" applyFont="1" applyFill="1">
      <alignment/>
      <protection/>
    </xf>
    <xf numFmtId="37" fontId="9" fillId="0" borderId="0" xfId="27" applyNumberFormat="1" applyFont="1" applyFill="1" applyAlignment="1">
      <alignment horizontal="center" vertical="center"/>
      <protection/>
    </xf>
    <xf numFmtId="179" fontId="2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 horizontal="right"/>
    </xf>
    <xf numFmtId="38" fontId="7" fillId="0" borderId="0" xfId="27" applyNumberFormat="1" applyFont="1" applyFill="1" applyBorder="1">
      <alignment/>
      <protection/>
    </xf>
    <xf numFmtId="38" fontId="3" fillId="0" borderId="0" xfId="27" applyNumberFormat="1" applyFont="1" applyFill="1" applyBorder="1">
      <alignment/>
      <protection/>
    </xf>
    <xf numFmtId="38" fontId="2" fillId="0" borderId="3" xfId="19" applyNumberFormat="1" applyFont="1" applyFill="1" applyBorder="1" applyAlignment="1">
      <alignment/>
    </xf>
    <xf numFmtId="38" fontId="3" fillId="0" borderId="0" xfId="27" applyNumberFormat="1" applyFont="1" applyFill="1">
      <alignment/>
      <protection/>
    </xf>
    <xf numFmtId="0" fontId="2" fillId="0" borderId="0" xfId="0" applyFont="1" applyFill="1" applyAlignment="1">
      <alignment horizontal="centerContinuous"/>
    </xf>
    <xf numFmtId="37" fontId="2" fillId="0" borderId="0" xfId="15" applyNumberFormat="1" applyFont="1" applyFill="1" applyAlignment="1">
      <alignment horizontal="centerContinuous"/>
    </xf>
    <xf numFmtId="171" fontId="2" fillId="0" borderId="0" xfId="15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37" fontId="3" fillId="0" borderId="0" xfId="15" applyNumberFormat="1" applyFont="1" applyFill="1" applyAlignment="1">
      <alignment horizontal="center"/>
    </xf>
    <xf numFmtId="37" fontId="2" fillId="0" borderId="0" xfId="15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71" fontId="2" fillId="0" borderId="0" xfId="15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38" fontId="3" fillId="0" borderId="1" xfId="15" applyNumberFormat="1" applyFont="1" applyFill="1" applyBorder="1" applyAlignment="1">
      <alignment horizontal="center"/>
    </xf>
    <xf numFmtId="37" fontId="3" fillId="0" borderId="0" xfId="15" applyNumberFormat="1" applyFont="1" applyFill="1" applyAlignment="1">
      <alignment horizontal="centerContinuous"/>
    </xf>
    <xf numFmtId="171" fontId="3" fillId="0" borderId="0" xfId="15" applyFont="1" applyFill="1" applyAlignment="1">
      <alignment horizontal="centerContinuous"/>
    </xf>
    <xf numFmtId="0" fontId="3" fillId="0" borderId="0" xfId="0" applyFont="1" applyFill="1" applyAlignment="1">
      <alignment/>
    </xf>
    <xf numFmtId="171" fontId="3" fillId="0" borderId="0" xfId="15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left" wrapText="1" indent="2"/>
    </xf>
    <xf numFmtId="179" fontId="2" fillId="0" borderId="0" xfId="15" applyNumberFormat="1" applyFont="1" applyFill="1" applyBorder="1" applyAlignment="1">
      <alignment horizontal="right"/>
    </xf>
    <xf numFmtId="37" fontId="10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179" fontId="7" fillId="0" borderId="0" xfId="15" applyNumberFormat="1" applyFont="1" applyFill="1" applyBorder="1" applyAlignment="1" quotePrefix="1">
      <alignment horizontal="right"/>
    </xf>
    <xf numFmtId="37" fontId="2" fillId="0" borderId="0" xfId="15" applyNumberFormat="1" applyFont="1" applyFill="1" applyBorder="1" applyAlignment="1">
      <alignment horizontal="left" indent="2"/>
    </xf>
    <xf numFmtId="171" fontId="2" fillId="0" borderId="0" xfId="15" applyFont="1" applyFill="1" applyAlignment="1">
      <alignment horizontal="left" indent="2"/>
    </xf>
    <xf numFmtId="179" fontId="7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179" fontId="11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11" fillId="0" borderId="0" xfId="15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 indent="1"/>
    </xf>
    <xf numFmtId="179" fontId="7" fillId="0" borderId="0" xfId="15" applyNumberFormat="1" applyFont="1" applyFill="1" applyBorder="1" applyAlignment="1" quotePrefix="1">
      <alignment/>
    </xf>
    <xf numFmtId="0" fontId="12" fillId="0" borderId="0" xfId="0" applyFont="1" applyFill="1" applyAlignment="1">
      <alignment/>
    </xf>
    <xf numFmtId="37" fontId="2" fillId="0" borderId="3" xfId="15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37" fontId="2" fillId="0" borderId="0" xfId="15" applyNumberFormat="1" applyFont="1" applyFill="1" applyAlignment="1">
      <alignment horizontal="right"/>
    </xf>
    <xf numFmtId="171" fontId="2" fillId="0" borderId="0" xfId="15" applyFont="1" applyFill="1" applyAlignment="1">
      <alignment horizontal="right"/>
    </xf>
    <xf numFmtId="0" fontId="2" fillId="0" borderId="0" xfId="0" applyFont="1" applyFill="1" applyBorder="1" applyAlignment="1">
      <alignment horizontal="left" indent="9"/>
    </xf>
    <xf numFmtId="37" fontId="3" fillId="0" borderId="0" xfId="15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8" fontId="8" fillId="0" borderId="0" xfId="15" applyNumberFormat="1" applyFont="1" applyFill="1" applyAlignment="1">
      <alignment horizontal="centerContinuous"/>
    </xf>
    <xf numFmtId="38" fontId="8" fillId="0" borderId="0" xfId="15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38" fontId="8" fillId="0" borderId="0" xfId="15" applyNumberFormat="1" applyFont="1" applyFill="1" applyAlignment="1">
      <alignment/>
    </xf>
    <xf numFmtId="38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8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8" fontId="7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8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8" fontId="5" fillId="0" borderId="0" xfId="15" applyNumberFormat="1" applyFont="1" applyFill="1" applyBorder="1" applyAlignment="1">
      <alignment horizontal="right"/>
    </xf>
    <xf numFmtId="38" fontId="5" fillId="0" borderId="0" xfId="15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38" fontId="6" fillId="0" borderId="1" xfId="15" applyNumberFormat="1" applyFont="1" applyFill="1" applyBorder="1" applyAlignment="1">
      <alignment horizontal="right"/>
    </xf>
    <xf numFmtId="171" fontId="8" fillId="0" borderId="0" xfId="15" applyFont="1" applyFill="1" applyAlignment="1">
      <alignment horizontal="right"/>
    </xf>
    <xf numFmtId="38" fontId="8" fillId="0" borderId="3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38" fontId="2" fillId="0" borderId="8" xfId="27" applyNumberFormat="1" applyFont="1" applyFill="1" applyBorder="1" applyAlignment="1">
      <alignment horizontal="right"/>
      <protection/>
    </xf>
    <xf numFmtId="0" fontId="8" fillId="0" borderId="8" xfId="27" applyFont="1" applyFill="1" applyBorder="1">
      <alignment/>
      <protection/>
    </xf>
    <xf numFmtId="37" fontId="2" fillId="0" borderId="0" xfId="27" applyNumberFormat="1" applyFont="1" applyFill="1" applyBorder="1">
      <alignment/>
      <protection/>
    </xf>
    <xf numFmtId="37" fontId="3" fillId="0" borderId="0" xfId="27" applyNumberFormat="1" applyFont="1" applyFill="1" applyBorder="1">
      <alignment/>
      <protection/>
    </xf>
    <xf numFmtId="0" fontId="2" fillId="0" borderId="0" xfId="27" applyFont="1" applyFill="1" applyBorder="1">
      <alignment/>
      <protection/>
    </xf>
    <xf numFmtId="37" fontId="2" fillId="0" borderId="0" xfId="28" applyNumberFormat="1" applyFont="1" applyFill="1" applyBorder="1" applyAlignment="1">
      <alignment horizontal="left"/>
      <protection/>
    </xf>
    <xf numFmtId="38" fontId="3" fillId="0" borderId="0" xfId="28" applyNumberFormat="1" applyFont="1" applyFill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/>
    </xf>
    <xf numFmtId="37" fontId="3" fillId="0" borderId="0" xfId="27" applyNumberFormat="1" applyFont="1" applyFill="1" applyAlignment="1">
      <alignment horizontal="left"/>
      <protection/>
    </xf>
    <xf numFmtId="37" fontId="2" fillId="0" borderId="0" xfId="27" applyNumberFormat="1" applyFont="1" applyFill="1" applyAlignment="1">
      <alignment horizontal="left"/>
      <protection/>
    </xf>
    <xf numFmtId="38" fontId="5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8" fillId="0" borderId="0" xfId="27" applyNumberFormat="1" applyFont="1" applyFill="1">
      <alignment/>
      <protection/>
    </xf>
  </cellXfs>
  <cellStyles count="16">
    <cellStyle name="Normal" xfId="0"/>
    <cellStyle name="Comma" xfId="15"/>
    <cellStyle name="Comma [0]" xfId="16"/>
    <cellStyle name="Comma [0]_BSHEET2001(Sign)" xfId="17"/>
    <cellStyle name="Comma [0]_P&amp;L2001(Sign)" xfId="18"/>
    <cellStyle name="Comma_BSHEET2001(Sign)" xfId="19"/>
    <cellStyle name="Comma_P&amp;L2001(Sign)" xfId="20"/>
    <cellStyle name="Currency" xfId="21"/>
    <cellStyle name="Currency [0]" xfId="22"/>
    <cellStyle name="Currency [0]_BSHEET2001(Sign)" xfId="23"/>
    <cellStyle name="Currency [0]_P&amp;L2001(Sign)" xfId="24"/>
    <cellStyle name="Currency_BSHEET2001(Sign)" xfId="25"/>
    <cellStyle name="Currency_P&amp;L2001(Sign)" xfId="26"/>
    <cellStyle name="Normal_BSHEET2001(Sign)" xfId="27"/>
    <cellStyle name="Normal_P&amp;L2001(Sign)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10</xdr:row>
      <xdr:rowOff>123825</xdr:rowOff>
    </xdr:from>
    <xdr:to>
      <xdr:col>7</xdr:col>
      <xdr:colOff>752475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886450" y="2124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123825</xdr:rowOff>
    </xdr:from>
    <xdr:to>
      <xdr:col>4</xdr:col>
      <xdr:colOff>600075</xdr:colOff>
      <xdr:row>10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448050" y="2124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14</xdr:row>
      <xdr:rowOff>114300</xdr:rowOff>
    </xdr:from>
    <xdr:to>
      <xdr:col>7</xdr:col>
      <xdr:colOff>723900</xdr:colOff>
      <xdr:row>14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219825" y="2790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114300</xdr:rowOff>
    </xdr:from>
    <xdr:to>
      <xdr:col>6</xdr:col>
      <xdr:colOff>152400</xdr:colOff>
      <xdr:row>14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791075" y="27908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0</xdr:rowOff>
    </xdr:from>
    <xdr:to>
      <xdr:col>7</xdr:col>
      <xdr:colOff>733425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5838825" y="5410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419475" y="54102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30</xdr:row>
      <xdr:rowOff>0</xdr:rowOff>
    </xdr:from>
    <xdr:to>
      <xdr:col>7</xdr:col>
      <xdr:colOff>695325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6219825" y="5410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0</xdr:rowOff>
    </xdr:from>
    <xdr:to>
      <xdr:col>6</xdr:col>
      <xdr:colOff>142875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791075" y="5410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0</xdr:rowOff>
    </xdr:from>
    <xdr:to>
      <xdr:col>7</xdr:col>
      <xdr:colOff>733425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5838825" y="5410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419475" y="54102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30</xdr:row>
      <xdr:rowOff>0</xdr:rowOff>
    </xdr:from>
    <xdr:to>
      <xdr:col>7</xdr:col>
      <xdr:colOff>695325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6219825" y="5410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0</xdr:rowOff>
    </xdr:from>
    <xdr:to>
      <xdr:col>6</xdr:col>
      <xdr:colOff>142875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791075" y="5410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workbookViewId="0" topLeftCell="A17">
      <selection activeCell="K17" sqref="K17"/>
    </sheetView>
  </sheetViews>
  <sheetFormatPr defaultColWidth="9.140625" defaultRowHeight="12.75"/>
  <cols>
    <col min="1" max="1" width="15.7109375" style="1" customWidth="1"/>
    <col min="2" max="2" width="13.28125" style="1" customWidth="1"/>
    <col min="3" max="3" width="6.7109375" style="1" customWidth="1"/>
    <col min="4" max="4" width="2.00390625" style="2" customWidth="1"/>
    <col min="5" max="5" width="10.28125" style="8" customWidth="1"/>
    <col min="6" max="6" width="2.00390625" style="2" customWidth="1"/>
    <col min="7" max="7" width="10.28125" style="2" customWidth="1"/>
    <col min="8" max="8" width="2.00390625" style="2" customWidth="1"/>
    <col min="9" max="9" width="10.28125" style="8" customWidth="1"/>
    <col min="10" max="10" width="2.00390625" style="2" customWidth="1"/>
    <col min="11" max="11" width="11.28125" style="2" customWidth="1"/>
    <col min="12" max="12" width="1.7109375" style="1" customWidth="1"/>
    <col min="13" max="16384" width="9.140625" style="1" customWidth="1"/>
  </cols>
  <sheetData>
    <row r="1" spans="1:11" ht="15.75">
      <c r="A1" s="27"/>
      <c r="B1" s="27"/>
      <c r="C1" s="27"/>
      <c r="D1" s="28"/>
      <c r="E1" s="29"/>
      <c r="F1" s="28"/>
      <c r="G1" s="28"/>
      <c r="H1" s="28"/>
      <c r="I1" s="29"/>
      <c r="J1" s="28"/>
      <c r="K1" s="28"/>
    </row>
    <row r="2" spans="2:11" s="30" customFormat="1" ht="15.75">
      <c r="B2" s="31"/>
      <c r="C2" s="31"/>
      <c r="D2" s="32"/>
      <c r="E2" s="3" t="s">
        <v>0</v>
      </c>
      <c r="F2" s="32"/>
      <c r="H2" s="32"/>
      <c r="I2" s="32"/>
      <c r="J2" s="32"/>
      <c r="K2" s="32"/>
    </row>
    <row r="3" spans="2:11" s="30" customFormat="1" ht="15.75">
      <c r="B3" s="33"/>
      <c r="C3" s="4"/>
      <c r="D3" s="32"/>
      <c r="E3" s="34" t="s">
        <v>1</v>
      </c>
      <c r="F3" s="32"/>
      <c r="H3" s="32"/>
      <c r="I3" s="32"/>
      <c r="J3" s="32"/>
      <c r="K3" s="32"/>
    </row>
    <row r="4" spans="2:11" ht="15.75">
      <c r="B4" s="35"/>
      <c r="C4" s="36"/>
      <c r="D4" s="37"/>
      <c r="E4" s="38" t="s">
        <v>2</v>
      </c>
      <c r="F4" s="37"/>
      <c r="H4" s="37"/>
      <c r="I4" s="37"/>
      <c r="J4" s="37"/>
      <c r="K4" s="37"/>
    </row>
    <row r="5" spans="3:11" ht="15.75">
      <c r="C5" s="36"/>
      <c r="D5" s="37"/>
      <c r="E5" s="37"/>
      <c r="F5" s="37"/>
      <c r="G5" s="37"/>
      <c r="H5" s="37"/>
      <c r="I5" s="37"/>
      <c r="J5" s="37"/>
      <c r="K5" s="37"/>
    </row>
    <row r="6" spans="3:11" ht="15.75">
      <c r="C6" s="36"/>
      <c r="D6" s="37"/>
      <c r="E6" s="37"/>
      <c r="F6" s="37"/>
      <c r="G6" s="37"/>
      <c r="H6" s="37"/>
      <c r="I6" s="37"/>
      <c r="J6" s="37"/>
      <c r="K6" s="37"/>
    </row>
    <row r="7" spans="1:11" ht="15.75">
      <c r="A7" s="1" t="s">
        <v>136</v>
      </c>
      <c r="C7" s="36"/>
      <c r="D7" s="37"/>
      <c r="E7" s="37"/>
      <c r="F7" s="37"/>
      <c r="G7" s="37"/>
      <c r="H7" s="37"/>
      <c r="I7" s="37"/>
      <c r="J7" s="37"/>
      <c r="K7" s="37"/>
    </row>
    <row r="8" spans="1:11" ht="15.75">
      <c r="A8" s="1" t="s">
        <v>119</v>
      </c>
      <c r="C8" s="36"/>
      <c r="D8" s="37"/>
      <c r="E8" s="37"/>
      <c r="F8" s="37"/>
      <c r="G8" s="37"/>
      <c r="H8" s="37"/>
      <c r="I8" s="37"/>
      <c r="J8" s="37"/>
      <c r="K8" s="37"/>
    </row>
    <row r="9" spans="3:11" ht="15.75">
      <c r="C9" s="36"/>
      <c r="D9" s="37"/>
      <c r="E9" s="37"/>
      <c r="F9" s="37"/>
      <c r="G9" s="37"/>
      <c r="H9" s="37"/>
      <c r="I9" s="37"/>
      <c r="J9" s="37"/>
      <c r="K9" s="37"/>
    </row>
    <row r="10" spans="3:11" ht="15.75">
      <c r="C10" s="36"/>
      <c r="D10" s="37"/>
      <c r="E10" s="37"/>
      <c r="F10" s="37"/>
      <c r="G10" s="37"/>
      <c r="H10" s="37"/>
      <c r="I10" s="37"/>
      <c r="J10" s="37"/>
      <c r="K10" s="37"/>
    </row>
    <row r="11" spans="1:11" s="30" customFormat="1" ht="15" customHeight="1">
      <c r="A11" s="30" t="s">
        <v>131</v>
      </c>
      <c r="C11" s="4"/>
      <c r="D11" s="32"/>
      <c r="E11" s="32"/>
      <c r="F11" s="32"/>
      <c r="G11" s="32"/>
      <c r="H11" s="32"/>
      <c r="I11" s="32"/>
      <c r="J11" s="32"/>
      <c r="K11" s="32"/>
    </row>
    <row r="12" spans="3:11" s="30" customFormat="1" ht="15" customHeight="1">
      <c r="C12" s="4"/>
      <c r="D12" s="32"/>
      <c r="E12" s="32"/>
      <c r="F12" s="32"/>
      <c r="G12" s="32"/>
      <c r="H12" s="32"/>
      <c r="I12" s="32"/>
      <c r="J12" s="32"/>
      <c r="K12" s="32"/>
    </row>
    <row r="13" spans="3:11" s="30" customFormat="1" ht="15" customHeight="1">
      <c r="C13" s="4"/>
      <c r="D13" s="32"/>
      <c r="E13" s="32"/>
      <c r="F13" s="32"/>
      <c r="G13" s="32"/>
      <c r="H13" s="32"/>
      <c r="I13" s="32"/>
      <c r="J13" s="32"/>
      <c r="K13" s="32"/>
    </row>
    <row r="14" spans="3:11" s="30" customFormat="1" ht="15" customHeight="1">
      <c r="C14" s="4"/>
      <c r="D14" s="32"/>
      <c r="E14" s="221" t="s">
        <v>120</v>
      </c>
      <c r="F14" s="221"/>
      <c r="G14" s="221"/>
      <c r="H14" s="32"/>
      <c r="I14" s="221" t="s">
        <v>121</v>
      </c>
      <c r="J14" s="221"/>
      <c r="K14" s="221"/>
    </row>
    <row r="15" spans="5:11" ht="15.75">
      <c r="E15" s="222" t="s">
        <v>137</v>
      </c>
      <c r="F15" s="222"/>
      <c r="G15" s="222"/>
      <c r="I15" s="222" t="s">
        <v>137</v>
      </c>
      <c r="J15" s="222"/>
      <c r="K15" s="222"/>
    </row>
    <row r="16" spans="1:11" ht="15.75">
      <c r="A16" s="3"/>
      <c r="B16" s="3"/>
      <c r="C16" s="4"/>
      <c r="D16" s="5"/>
      <c r="E16" s="12">
        <v>2002</v>
      </c>
      <c r="F16" s="13"/>
      <c r="G16" s="12">
        <v>2001</v>
      </c>
      <c r="H16" s="6"/>
      <c r="I16" s="12">
        <v>2002</v>
      </c>
      <c r="J16" s="13"/>
      <c r="K16" s="12">
        <v>2001</v>
      </c>
    </row>
    <row r="17" spans="1:11" ht="15.75">
      <c r="A17" s="3"/>
      <c r="B17" s="3"/>
      <c r="C17" s="34"/>
      <c r="D17" s="7"/>
      <c r="E17" s="14" t="s">
        <v>3</v>
      </c>
      <c r="F17" s="15"/>
      <c r="G17" s="14" t="s">
        <v>3</v>
      </c>
      <c r="H17" s="16"/>
      <c r="I17" s="14" t="s">
        <v>3</v>
      </c>
      <c r="J17" s="15"/>
      <c r="K17" s="14" t="s">
        <v>3</v>
      </c>
    </row>
    <row r="18" spans="1:11" ht="15.75">
      <c r="A18" s="3"/>
      <c r="B18" s="3"/>
      <c r="C18" s="4"/>
      <c r="D18" s="7"/>
      <c r="F18" s="7"/>
      <c r="G18" s="8"/>
      <c r="H18" s="7"/>
      <c r="J18" s="7"/>
      <c r="K18" s="8"/>
    </row>
    <row r="19" spans="1:11" ht="15.75">
      <c r="A19" s="39" t="s">
        <v>44</v>
      </c>
      <c r="B19" s="39"/>
      <c r="C19" s="40"/>
      <c r="D19" s="41"/>
      <c r="E19" s="42">
        <f>70870</f>
        <v>70870</v>
      </c>
      <c r="F19" s="20"/>
      <c r="G19" s="43">
        <v>106100</v>
      </c>
      <c r="H19" s="20"/>
      <c r="I19" s="22">
        <f>173364</f>
        <v>173364</v>
      </c>
      <c r="J19" s="20"/>
      <c r="K19" s="43">
        <v>223514</v>
      </c>
    </row>
    <row r="20" spans="1:11" ht="15.75">
      <c r="A20" s="39" t="s">
        <v>45</v>
      </c>
      <c r="B20" s="39"/>
      <c r="C20" s="40"/>
      <c r="D20" s="41"/>
      <c r="E20" s="43">
        <v>205</v>
      </c>
      <c r="F20" s="20"/>
      <c r="G20" s="43">
        <v>287</v>
      </c>
      <c r="H20" s="20"/>
      <c r="I20" s="43">
        <v>667</v>
      </c>
      <c r="J20" s="20"/>
      <c r="K20" s="43">
        <v>641</v>
      </c>
    </row>
    <row r="21" spans="1:11" ht="15.75">
      <c r="A21" s="44" t="s">
        <v>46</v>
      </c>
      <c r="B21" s="44"/>
      <c r="C21" s="45"/>
      <c r="D21" s="24"/>
      <c r="E21" s="22">
        <f>-39371</f>
        <v>-39371</v>
      </c>
      <c r="F21" s="23"/>
      <c r="G21" s="22">
        <v>-45366</v>
      </c>
      <c r="H21" s="23"/>
      <c r="I21" s="46">
        <f>-119857</f>
        <v>-119857</v>
      </c>
      <c r="J21" s="23"/>
      <c r="K21" s="22">
        <v>-132968</v>
      </c>
    </row>
    <row r="22" spans="1:11" ht="15.75">
      <c r="A22" s="44" t="s">
        <v>47</v>
      </c>
      <c r="B22" s="44"/>
      <c r="C22" s="24"/>
      <c r="D22" s="24"/>
      <c r="E22" s="22">
        <f>881</f>
        <v>881</v>
      </c>
      <c r="F22" s="23"/>
      <c r="G22" s="22">
        <v>-49847</v>
      </c>
      <c r="H22" s="23"/>
      <c r="I22" s="22">
        <f>-1594</f>
        <v>-1594</v>
      </c>
      <c r="J22" s="23"/>
      <c r="K22" s="22">
        <v>-57110</v>
      </c>
    </row>
    <row r="23" spans="1:11" ht="15.75">
      <c r="A23" s="220" t="s">
        <v>48</v>
      </c>
      <c r="B23" s="220"/>
      <c r="C23" s="24"/>
      <c r="D23" s="24"/>
      <c r="E23" s="47"/>
      <c r="F23" s="23"/>
      <c r="G23" s="47"/>
      <c r="H23" s="47"/>
      <c r="I23" s="47"/>
      <c r="J23" s="47"/>
      <c r="K23" s="47"/>
    </row>
    <row r="24" spans="1:11" ht="15.75">
      <c r="A24" s="33" t="s">
        <v>49</v>
      </c>
      <c r="B24" s="33"/>
      <c r="C24" s="24"/>
      <c r="D24" s="24"/>
      <c r="E24" s="48">
        <f>-917</f>
        <v>-917</v>
      </c>
      <c r="F24" s="23"/>
      <c r="G24" s="48">
        <f>-3586</f>
        <v>-3586</v>
      </c>
      <c r="H24" s="23"/>
      <c r="I24" s="48">
        <f>-3212</f>
        <v>-3212</v>
      </c>
      <c r="J24" s="23"/>
      <c r="K24" s="48">
        <f>-6306</f>
        <v>-6306</v>
      </c>
    </row>
    <row r="25" spans="1:11" ht="15.75">
      <c r="A25" s="44" t="s">
        <v>50</v>
      </c>
      <c r="B25" s="44"/>
      <c r="C25" s="24"/>
      <c r="D25" s="24"/>
      <c r="E25" s="22"/>
      <c r="F25" s="23"/>
      <c r="G25" s="22"/>
      <c r="H25" s="23"/>
      <c r="I25" s="22"/>
      <c r="J25" s="23"/>
      <c r="K25" s="22"/>
    </row>
    <row r="26" spans="1:11" ht="15.75">
      <c r="A26" s="44" t="s">
        <v>51</v>
      </c>
      <c r="B26" s="44"/>
      <c r="C26" s="45"/>
      <c r="D26" s="24"/>
      <c r="E26" s="47"/>
      <c r="F26" s="47"/>
      <c r="G26" s="47"/>
      <c r="H26" s="47"/>
      <c r="I26" s="47"/>
      <c r="J26" s="47"/>
      <c r="K26" s="47"/>
    </row>
    <row r="27" spans="1:11" ht="15.75">
      <c r="A27" s="44" t="s">
        <v>52</v>
      </c>
      <c r="B27" s="44"/>
      <c r="C27" s="45"/>
      <c r="D27" s="24"/>
      <c r="E27" s="22">
        <f>-1116</f>
        <v>-1116</v>
      </c>
      <c r="F27" s="23"/>
      <c r="G27" s="22">
        <f>13072</f>
        <v>13072</v>
      </c>
      <c r="H27" s="23"/>
      <c r="I27" s="22">
        <f>1767</f>
        <v>1767</v>
      </c>
      <c r="J27" s="23"/>
      <c r="K27" s="22">
        <f>36090</f>
        <v>36090</v>
      </c>
    </row>
    <row r="28" spans="1:11" ht="15.75">
      <c r="A28" s="49" t="s">
        <v>53</v>
      </c>
      <c r="B28" s="49"/>
      <c r="C28" s="45"/>
      <c r="D28" s="24"/>
      <c r="E28" s="50">
        <f>-328</f>
        <v>-328</v>
      </c>
      <c r="F28" s="23"/>
      <c r="G28" s="50">
        <v>-19812</v>
      </c>
      <c r="H28" s="23"/>
      <c r="I28" s="48">
        <f>-11788</f>
        <v>-11788</v>
      </c>
      <c r="J28" s="23"/>
      <c r="K28" s="48">
        <v>-42885</v>
      </c>
    </row>
    <row r="29" spans="1:11" ht="15.75">
      <c r="A29" s="44" t="s">
        <v>54</v>
      </c>
      <c r="B29" s="44"/>
      <c r="C29" s="24"/>
      <c r="D29" s="24"/>
      <c r="E29" s="50">
        <v>-4363</v>
      </c>
      <c r="F29" s="23"/>
      <c r="G29" s="50">
        <v>-4305</v>
      </c>
      <c r="H29" s="23"/>
      <c r="I29" s="23">
        <v>-13312</v>
      </c>
      <c r="J29" s="23"/>
      <c r="K29" s="23">
        <v>-13960</v>
      </c>
    </row>
    <row r="30" spans="1:11" ht="15.75">
      <c r="A30" s="44" t="s">
        <v>55</v>
      </c>
      <c r="B30" s="44"/>
      <c r="C30" s="24"/>
      <c r="D30" s="24"/>
      <c r="E30" s="50">
        <v>-2139</v>
      </c>
      <c r="F30" s="23"/>
      <c r="G30" s="50">
        <v>-3486</v>
      </c>
      <c r="H30" s="23"/>
      <c r="I30" s="51">
        <v>-6428</v>
      </c>
      <c r="J30" s="23"/>
      <c r="K30" s="51">
        <v>-5044</v>
      </c>
    </row>
    <row r="31" spans="1:11" ht="15.75">
      <c r="A31" s="44" t="s">
        <v>163</v>
      </c>
      <c r="B31" s="44"/>
      <c r="C31" s="24"/>
      <c r="D31" s="24"/>
      <c r="E31" s="50"/>
      <c r="F31" s="23"/>
      <c r="G31" s="50"/>
      <c r="H31" s="23"/>
      <c r="I31" s="51"/>
      <c r="J31" s="23"/>
      <c r="K31" s="51"/>
    </row>
    <row r="32" spans="1:11" ht="15.75">
      <c r="A32" s="44" t="s">
        <v>164</v>
      </c>
      <c r="B32" s="44"/>
      <c r="C32" s="24"/>
      <c r="D32" s="24"/>
      <c r="E32" s="50">
        <f>-31314</f>
        <v>-31314</v>
      </c>
      <c r="F32" s="23"/>
      <c r="G32" s="50">
        <f>-22227</f>
        <v>-22227</v>
      </c>
      <c r="H32" s="23"/>
      <c r="I32" s="51">
        <f>-31314</f>
        <v>-31314</v>
      </c>
      <c r="J32" s="23"/>
      <c r="K32" s="51">
        <f>-22227</f>
        <v>-22227</v>
      </c>
    </row>
    <row r="33" spans="1:11" ht="15.75">
      <c r="A33" s="44" t="s">
        <v>56</v>
      </c>
      <c r="B33" s="44"/>
      <c r="C33" s="24"/>
      <c r="D33" s="24"/>
      <c r="E33" s="22">
        <f>-4530</f>
        <v>-4530</v>
      </c>
      <c r="F33" s="23"/>
      <c r="G33" s="22">
        <f>-51521+22227</f>
        <v>-29294</v>
      </c>
      <c r="H33" s="23"/>
      <c r="I33" s="22">
        <f>-52250</f>
        <v>-52250</v>
      </c>
      <c r="J33" s="23"/>
      <c r="K33" s="22">
        <f>-76243+22227</f>
        <v>-54016</v>
      </c>
    </row>
    <row r="34" spans="1:11" ht="3.75" customHeight="1">
      <c r="A34" s="44"/>
      <c r="B34" s="44"/>
      <c r="C34" s="24"/>
      <c r="D34" s="24"/>
      <c r="E34" s="52"/>
      <c r="F34" s="23"/>
      <c r="G34" s="52"/>
      <c r="H34" s="23"/>
      <c r="I34" s="52"/>
      <c r="J34" s="23"/>
      <c r="K34" s="52"/>
    </row>
    <row r="35" spans="1:11" ht="3.75" customHeight="1">
      <c r="A35" s="44"/>
      <c r="B35" s="44"/>
      <c r="C35" s="24"/>
      <c r="D35" s="24"/>
      <c r="E35" s="22"/>
      <c r="F35" s="23"/>
      <c r="G35" s="22"/>
      <c r="H35" s="23"/>
      <c r="I35" s="22"/>
      <c r="J35" s="23"/>
      <c r="K35" s="22"/>
    </row>
    <row r="36" spans="1:11" ht="15.75">
      <c r="A36" s="44" t="s">
        <v>150</v>
      </c>
      <c r="B36" s="44"/>
      <c r="C36" s="45"/>
      <c r="D36" s="24"/>
      <c r="E36" s="50">
        <f>SUM(E19:E33)</f>
        <v>-12122</v>
      </c>
      <c r="F36" s="23"/>
      <c r="G36" s="50">
        <f>SUM(G19:G33)</f>
        <v>-58464</v>
      </c>
      <c r="H36" s="23"/>
      <c r="I36" s="50">
        <f>SUM(I19:I33)</f>
        <v>-63957</v>
      </c>
      <c r="J36" s="23"/>
      <c r="K36" s="50">
        <f>SUM(K19:K33)</f>
        <v>-74271</v>
      </c>
    </row>
    <row r="37" spans="1:11" ht="15.75">
      <c r="A37" s="44" t="s">
        <v>57</v>
      </c>
      <c r="B37" s="44"/>
      <c r="C37" s="53"/>
      <c r="D37" s="24"/>
      <c r="E37" s="22">
        <v>185</v>
      </c>
      <c r="F37" s="23"/>
      <c r="G37" s="22">
        <v>-1830</v>
      </c>
      <c r="H37" s="23"/>
      <c r="I37" s="48">
        <v>0</v>
      </c>
      <c r="J37" s="23"/>
      <c r="K37" s="48">
        <v>-1770</v>
      </c>
    </row>
    <row r="38" spans="1:11" ht="3.75" customHeight="1">
      <c r="A38" s="44"/>
      <c r="B38" s="44"/>
      <c r="C38" s="24"/>
      <c r="D38" s="24"/>
      <c r="E38" s="52"/>
      <c r="F38" s="23"/>
      <c r="G38" s="52"/>
      <c r="H38" s="23"/>
      <c r="I38" s="52"/>
      <c r="J38" s="23"/>
      <c r="K38" s="52"/>
    </row>
    <row r="39" spans="1:11" ht="3.75" customHeight="1">
      <c r="A39" s="44"/>
      <c r="B39" s="44"/>
      <c r="C39" s="24"/>
      <c r="D39" s="24"/>
      <c r="E39" s="22"/>
      <c r="F39" s="23"/>
      <c r="G39" s="22"/>
      <c r="H39" s="23"/>
      <c r="I39" s="22"/>
      <c r="J39" s="23"/>
      <c r="K39" s="22"/>
    </row>
    <row r="40" spans="1:11" ht="15.75">
      <c r="A40" s="44" t="s">
        <v>151</v>
      </c>
      <c r="B40" s="44"/>
      <c r="C40" s="45"/>
      <c r="D40" s="24"/>
      <c r="E40" s="50">
        <f>SUM(E36:E39)</f>
        <v>-11937</v>
      </c>
      <c r="F40" s="23"/>
      <c r="G40" s="50">
        <f>SUM(G36:G39)</f>
        <v>-60294</v>
      </c>
      <c r="H40" s="23"/>
      <c r="I40" s="50">
        <f>SUM(I36:I39)</f>
        <v>-63957</v>
      </c>
      <c r="J40" s="23"/>
      <c r="K40" s="50">
        <f>SUM(K36:K39)</f>
        <v>-76041</v>
      </c>
    </row>
    <row r="41" spans="1:11" ht="15.75">
      <c r="A41" s="44" t="s">
        <v>37</v>
      </c>
      <c r="B41" s="44"/>
      <c r="C41" s="45"/>
      <c r="D41" s="24"/>
      <c r="E41" s="22">
        <v>0</v>
      </c>
      <c r="F41" s="23"/>
      <c r="G41" s="22">
        <v>0</v>
      </c>
      <c r="H41" s="23"/>
      <c r="I41" s="48">
        <v>0</v>
      </c>
      <c r="J41" s="23"/>
      <c r="K41" s="48">
        <v>11</v>
      </c>
    </row>
    <row r="42" spans="1:11" ht="3.75" customHeight="1">
      <c r="A42" s="44"/>
      <c r="B42" s="44"/>
      <c r="C42" s="24"/>
      <c r="D42" s="24"/>
      <c r="E42" s="52"/>
      <c r="F42" s="23"/>
      <c r="G42" s="52"/>
      <c r="H42" s="23"/>
      <c r="I42" s="52"/>
      <c r="J42" s="23"/>
      <c r="K42" s="52"/>
    </row>
    <row r="43" spans="1:11" ht="3.75" customHeight="1">
      <c r="A43" s="44"/>
      <c r="B43" s="44"/>
      <c r="C43" s="24"/>
      <c r="D43" s="24"/>
      <c r="E43" s="22"/>
      <c r="F43" s="23"/>
      <c r="G43" s="22"/>
      <c r="H43" s="23"/>
      <c r="I43" s="22"/>
      <c r="J43" s="23"/>
      <c r="K43" s="22"/>
    </row>
    <row r="44" spans="1:11" ht="15.75">
      <c r="A44" s="44" t="s">
        <v>165</v>
      </c>
      <c r="B44" s="44"/>
      <c r="C44" s="45"/>
      <c r="D44" s="24"/>
      <c r="E44" s="50">
        <f>SUM(E40:E43)</f>
        <v>-11937</v>
      </c>
      <c r="F44" s="23"/>
      <c r="G44" s="50">
        <f>SUM(G40:G43)</f>
        <v>-60294</v>
      </c>
      <c r="H44" s="23"/>
      <c r="I44" s="50">
        <f>SUM(I40:I43)</f>
        <v>-63957</v>
      </c>
      <c r="J44" s="23"/>
      <c r="K44" s="50">
        <f>SUM(K40:K43)</f>
        <v>-76030</v>
      </c>
    </row>
    <row r="45" spans="1:11" ht="3.75" customHeight="1" thickBot="1">
      <c r="A45" s="44"/>
      <c r="B45" s="44"/>
      <c r="C45" s="54"/>
      <c r="D45" s="41"/>
      <c r="E45" s="55"/>
      <c r="F45" s="20"/>
      <c r="G45" s="55"/>
      <c r="H45" s="20"/>
      <c r="I45" s="56"/>
      <c r="J45" s="20"/>
      <c r="K45" s="56"/>
    </row>
    <row r="46" spans="1:11" ht="16.5" thickTop="1">
      <c r="A46" s="44"/>
      <c r="B46" s="44"/>
      <c r="C46" s="54"/>
      <c r="D46" s="41"/>
      <c r="E46" s="57"/>
      <c r="F46" s="41"/>
      <c r="G46" s="57"/>
      <c r="H46" s="41"/>
      <c r="I46" s="57"/>
      <c r="J46" s="41"/>
      <c r="K46" s="57"/>
    </row>
    <row r="47" spans="1:11" ht="15.75">
      <c r="A47" s="220" t="s">
        <v>152</v>
      </c>
      <c r="B47" s="220"/>
      <c r="C47" s="53"/>
      <c r="D47" s="41"/>
      <c r="E47" s="40"/>
      <c r="F47" s="41"/>
      <c r="G47" s="40"/>
      <c r="H47" s="41"/>
      <c r="I47" s="57"/>
      <c r="J47" s="41"/>
      <c r="K47" s="57"/>
    </row>
    <row r="48" spans="1:11" ht="15.75">
      <c r="A48" s="44" t="s">
        <v>58</v>
      </c>
      <c r="B48" s="44"/>
      <c r="C48" s="53"/>
      <c r="D48" s="58"/>
      <c r="E48" s="59">
        <f>-3.53</f>
        <v>-3.53</v>
      </c>
      <c r="F48" s="60"/>
      <c r="G48" s="59">
        <f>-17.85</f>
        <v>-17.85</v>
      </c>
      <c r="H48" s="60"/>
      <c r="I48" s="60">
        <f>-18.93</f>
        <v>-18.93</v>
      </c>
      <c r="J48" s="60"/>
      <c r="K48" s="60">
        <f>-22.5</f>
        <v>-22.5</v>
      </c>
    </row>
    <row r="49" spans="4:11" ht="3.75" customHeight="1" thickBot="1">
      <c r="D49" s="41"/>
      <c r="E49" s="61"/>
      <c r="F49" s="41"/>
      <c r="G49" s="61"/>
      <c r="H49" s="41"/>
      <c r="I49" s="62"/>
      <c r="J49" s="41"/>
      <c r="K49" s="62"/>
    </row>
    <row r="50" spans="1:11" ht="16.5" thickTop="1">
      <c r="A50" s="63"/>
      <c r="B50" s="63"/>
      <c r="C50" s="54"/>
      <c r="D50" s="64"/>
      <c r="E50" s="65"/>
      <c r="F50" s="64"/>
      <c r="G50" s="58"/>
      <c r="H50" s="64"/>
      <c r="I50" s="65"/>
      <c r="J50" s="64"/>
      <c r="K50" s="65"/>
    </row>
    <row r="51" spans="1:11" ht="15.75">
      <c r="A51" s="63"/>
      <c r="B51" s="63"/>
      <c r="C51" s="54"/>
      <c r="D51" s="64"/>
      <c r="E51" s="66"/>
      <c r="F51" s="64"/>
      <c r="G51" s="66"/>
      <c r="H51" s="64"/>
      <c r="I51" s="66"/>
      <c r="J51" s="64"/>
      <c r="K51" s="66"/>
    </row>
    <row r="52" spans="1:11" ht="15.75">
      <c r="A52" s="67" t="s">
        <v>155</v>
      </c>
      <c r="B52" s="68"/>
      <c r="C52" s="69"/>
      <c r="D52" s="64"/>
      <c r="E52" s="44"/>
      <c r="F52" s="64"/>
      <c r="G52" s="44"/>
      <c r="H52" s="64"/>
      <c r="I52" s="44"/>
      <c r="J52" s="64"/>
      <c r="K52" s="44"/>
    </row>
    <row r="53" spans="1:11" ht="15.75">
      <c r="A53" s="70" t="s">
        <v>156</v>
      </c>
      <c r="B53" s="71"/>
      <c r="C53" s="69"/>
      <c r="D53" s="64"/>
      <c r="E53" s="58"/>
      <c r="F53" s="64"/>
      <c r="G53" s="58"/>
      <c r="H53" s="64"/>
      <c r="I53" s="58"/>
      <c r="J53" s="64"/>
      <c r="K53" s="58"/>
    </row>
    <row r="54" spans="1:11" ht="15.75">
      <c r="A54" s="44"/>
      <c r="B54" s="44"/>
      <c r="C54" s="54"/>
      <c r="D54" s="64"/>
      <c r="E54" s="72"/>
      <c r="F54" s="64"/>
      <c r="G54" s="72"/>
      <c r="H54" s="64"/>
      <c r="I54" s="72"/>
      <c r="J54" s="64"/>
      <c r="K54" s="72"/>
    </row>
    <row r="55" spans="1:11" ht="15.75">
      <c r="A55" s="44"/>
      <c r="B55" s="44"/>
      <c r="C55" s="54"/>
      <c r="D55" s="64"/>
      <c r="E55" s="73"/>
      <c r="F55" s="64"/>
      <c r="G55" s="72"/>
      <c r="H55" s="64"/>
      <c r="I55" s="65"/>
      <c r="J55" s="64"/>
      <c r="K55" s="72"/>
    </row>
    <row r="56" spans="1:11" ht="15.75">
      <c r="A56" s="44"/>
      <c r="B56" s="44"/>
      <c r="C56" s="54"/>
      <c r="D56" s="64"/>
      <c r="E56" s="73"/>
      <c r="F56" s="64"/>
      <c r="G56" s="72"/>
      <c r="H56" s="64"/>
      <c r="I56" s="65"/>
      <c r="J56" s="64"/>
      <c r="K56" s="72"/>
    </row>
    <row r="57" spans="1:11" ht="15.75">
      <c r="A57" s="44"/>
      <c r="B57" s="44"/>
      <c r="C57" s="54"/>
      <c r="D57" s="64"/>
      <c r="E57" s="73"/>
      <c r="F57" s="64"/>
      <c r="G57" s="72"/>
      <c r="H57" s="64"/>
      <c r="I57" s="65"/>
      <c r="J57" s="64"/>
      <c r="K57" s="72"/>
    </row>
    <row r="58" spans="1:11" ht="15.75">
      <c r="A58" s="44"/>
      <c r="B58" s="44"/>
      <c r="C58" s="54"/>
      <c r="D58" s="64"/>
      <c r="E58" s="65"/>
      <c r="F58" s="64"/>
      <c r="G58" s="65"/>
      <c r="H58" s="64"/>
      <c r="I58" s="65"/>
      <c r="J58" s="64"/>
      <c r="K58" s="65"/>
    </row>
    <row r="59" spans="1:11" ht="15.75">
      <c r="A59" s="44"/>
      <c r="B59" s="44"/>
      <c r="C59" s="54"/>
      <c r="D59" s="64"/>
      <c r="E59" s="65"/>
      <c r="F59" s="64"/>
      <c r="G59" s="65"/>
      <c r="H59" s="64"/>
      <c r="I59" s="65"/>
      <c r="J59" s="64"/>
      <c r="K59" s="65"/>
    </row>
    <row r="60" spans="1:11" ht="15.75">
      <c r="A60" s="30"/>
      <c r="B60" s="30"/>
      <c r="C60" s="54"/>
      <c r="D60" s="64"/>
      <c r="E60" s="72"/>
      <c r="F60" s="64"/>
      <c r="G60" s="72"/>
      <c r="H60" s="64"/>
      <c r="I60" s="58"/>
      <c r="J60" s="64"/>
      <c r="K60" s="72"/>
    </row>
    <row r="61" spans="1:11" ht="15.75">
      <c r="A61" s="74"/>
      <c r="B61" s="74"/>
      <c r="C61" s="54"/>
      <c r="D61" s="64"/>
      <c r="E61" s="58"/>
      <c r="F61" s="64"/>
      <c r="G61" s="58"/>
      <c r="H61" s="64"/>
      <c r="I61" s="58"/>
      <c r="J61" s="64"/>
      <c r="K61" s="58"/>
    </row>
    <row r="62" spans="1:11" ht="15.75">
      <c r="A62" s="44"/>
      <c r="B62" s="44"/>
      <c r="C62" s="54"/>
      <c r="D62" s="64"/>
      <c r="E62" s="44"/>
      <c r="F62" s="64"/>
      <c r="G62" s="44"/>
      <c r="H62" s="64"/>
      <c r="I62" s="66"/>
      <c r="J62" s="64"/>
      <c r="K62" s="44"/>
    </row>
    <row r="63" spans="1:11" ht="15.75">
      <c r="A63" s="44"/>
      <c r="B63" s="44"/>
      <c r="C63" s="54"/>
      <c r="D63" s="64"/>
      <c r="E63" s="72"/>
      <c r="F63" s="64"/>
      <c r="G63" s="72"/>
      <c r="H63" s="64"/>
      <c r="I63" s="72"/>
      <c r="J63" s="64"/>
      <c r="K63" s="72"/>
    </row>
    <row r="64" spans="1:11" ht="15.75">
      <c r="A64" s="44"/>
      <c r="B64" s="44"/>
      <c r="C64" s="54"/>
      <c r="D64" s="64"/>
      <c r="E64" s="58"/>
      <c r="F64" s="64"/>
      <c r="G64" s="58"/>
      <c r="H64" s="64"/>
      <c r="I64" s="58"/>
      <c r="J64" s="64"/>
      <c r="K64" s="58"/>
    </row>
    <row r="65" spans="1:11" ht="15.75">
      <c r="A65" s="44"/>
      <c r="B65" s="44"/>
      <c r="C65" s="54"/>
      <c r="D65" s="64"/>
      <c r="E65" s="64"/>
      <c r="F65" s="64"/>
      <c r="G65" s="64"/>
      <c r="H65" s="64"/>
      <c r="I65" s="64"/>
      <c r="J65" s="64"/>
      <c r="K65" s="64"/>
    </row>
    <row r="66" spans="1:11" ht="15.75">
      <c r="A66" s="44"/>
      <c r="B66" s="44"/>
      <c r="C66" s="54"/>
      <c r="D66" s="64"/>
      <c r="E66" s="72"/>
      <c r="F66" s="64"/>
      <c r="G66" s="64"/>
      <c r="H66" s="64"/>
      <c r="I66" s="72"/>
      <c r="J66" s="64"/>
      <c r="K66" s="64"/>
    </row>
    <row r="67" spans="1:11" ht="15.75">
      <c r="A67" s="44"/>
      <c r="B67" s="44"/>
      <c r="C67" s="54"/>
      <c r="D67" s="64"/>
      <c r="E67" s="72"/>
      <c r="F67" s="64"/>
      <c r="G67" s="64"/>
      <c r="H67" s="64"/>
      <c r="I67" s="72"/>
      <c r="J67" s="64"/>
      <c r="K67" s="64"/>
    </row>
    <row r="68" spans="1:11" ht="15.75">
      <c r="A68" s="44"/>
      <c r="B68" s="44"/>
      <c r="C68" s="54"/>
      <c r="D68" s="64"/>
      <c r="E68" s="72"/>
      <c r="F68" s="64"/>
      <c r="G68" s="64"/>
      <c r="H68" s="64"/>
      <c r="I68" s="72"/>
      <c r="J68" s="64"/>
      <c r="K68" s="64"/>
    </row>
    <row r="69" spans="1:11" ht="15.75">
      <c r="A69" s="44"/>
      <c r="B69" s="44"/>
      <c r="C69" s="54"/>
      <c r="D69" s="64"/>
      <c r="E69" s="72"/>
      <c r="F69" s="64"/>
      <c r="G69" s="64"/>
      <c r="H69" s="64"/>
      <c r="I69" s="72"/>
      <c r="J69" s="64"/>
      <c r="K69" s="64"/>
    </row>
    <row r="70" spans="3:11" ht="15.75">
      <c r="C70" s="75"/>
      <c r="D70" s="64"/>
      <c r="E70" s="72"/>
      <c r="F70" s="64"/>
      <c r="G70" s="64"/>
      <c r="H70" s="64"/>
      <c r="I70" s="72"/>
      <c r="J70" s="64"/>
      <c r="K70" s="64"/>
    </row>
    <row r="71" spans="3:11" ht="15.75">
      <c r="C71" s="75"/>
      <c r="D71" s="64"/>
      <c r="E71" s="72"/>
      <c r="F71" s="64"/>
      <c r="G71" s="64"/>
      <c r="H71" s="64"/>
      <c r="I71" s="72"/>
      <c r="J71" s="64"/>
      <c r="K71" s="64"/>
    </row>
  </sheetData>
  <mergeCells count="6">
    <mergeCell ref="A47:B47"/>
    <mergeCell ref="A23:B23"/>
    <mergeCell ref="E14:G14"/>
    <mergeCell ref="I14:K14"/>
    <mergeCell ref="I15:K15"/>
    <mergeCell ref="E15:G15"/>
  </mergeCells>
  <printOptions/>
  <pageMargins left="0.5" right="0" top="0.75" bottom="0" header="0.5" footer="0.22"/>
  <pageSetup firstPageNumber="1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75" zoomScaleSheetLayoutView="75" workbookViewId="0" topLeftCell="A5">
      <selection activeCell="H5" sqref="H5"/>
    </sheetView>
  </sheetViews>
  <sheetFormatPr defaultColWidth="9.140625" defaultRowHeight="12.75"/>
  <cols>
    <col min="1" max="1" width="2.57421875" style="76" customWidth="1"/>
    <col min="2" max="3" width="14.7109375" style="76" customWidth="1"/>
    <col min="4" max="4" width="7.8515625" style="76" customWidth="1"/>
    <col min="5" max="5" width="1.8515625" style="76" customWidth="1"/>
    <col min="6" max="6" width="19.7109375" style="80" customWidth="1"/>
    <col min="7" max="7" width="2.00390625" style="80" customWidth="1"/>
    <col min="8" max="8" width="20.140625" style="80" customWidth="1"/>
    <col min="9" max="9" width="2.00390625" style="80" customWidth="1"/>
    <col min="10" max="10" width="4.28125" style="76" customWidth="1"/>
    <col min="11" max="16384" width="9.140625" style="76" customWidth="1"/>
  </cols>
  <sheetData>
    <row r="1" spans="4:10" ht="15.75">
      <c r="D1" s="77"/>
      <c r="E1" s="77"/>
      <c r="F1" s="78"/>
      <c r="G1" s="78"/>
      <c r="H1" s="78"/>
      <c r="I1" s="78"/>
      <c r="J1" s="217"/>
    </row>
    <row r="2" spans="4:10" ht="15.75">
      <c r="D2" s="77"/>
      <c r="E2" s="79" t="s">
        <v>0</v>
      </c>
      <c r="G2" s="79"/>
      <c r="H2" s="79"/>
      <c r="I2" s="78"/>
      <c r="J2" s="217"/>
    </row>
    <row r="3" spans="4:10" ht="15.75">
      <c r="D3" s="77"/>
      <c r="E3" s="81" t="s">
        <v>1</v>
      </c>
      <c r="G3" s="79"/>
      <c r="H3" s="82"/>
      <c r="I3" s="78"/>
      <c r="J3" s="217"/>
    </row>
    <row r="4" spans="4:10" ht="15.75">
      <c r="D4" s="77"/>
      <c r="E4" s="83" t="s">
        <v>2</v>
      </c>
      <c r="G4" s="84"/>
      <c r="H4" s="85"/>
      <c r="I4" s="78"/>
      <c r="J4" s="217"/>
    </row>
    <row r="5" spans="4:10" ht="15.75">
      <c r="D5" s="77"/>
      <c r="E5" s="77"/>
      <c r="F5" s="78"/>
      <c r="G5" s="78"/>
      <c r="H5" s="78"/>
      <c r="I5" s="78"/>
      <c r="J5" s="217"/>
    </row>
    <row r="6" spans="4:10" ht="15.75">
      <c r="D6" s="77"/>
      <c r="E6" s="77"/>
      <c r="F6" s="78"/>
      <c r="G6" s="78"/>
      <c r="H6" s="78"/>
      <c r="I6" s="78"/>
      <c r="J6" s="217"/>
    </row>
    <row r="7" spans="1:10" s="67" customFormat="1" ht="15" customHeight="1">
      <c r="A7" s="67" t="s">
        <v>132</v>
      </c>
      <c r="D7" s="86"/>
      <c r="E7" s="86"/>
      <c r="F7" s="87"/>
      <c r="G7" s="87"/>
      <c r="H7" s="87"/>
      <c r="I7" s="87"/>
      <c r="J7" s="218"/>
    </row>
    <row r="8" spans="4:10" s="67" customFormat="1" ht="15.75">
      <c r="D8" s="86"/>
      <c r="E8" s="86"/>
      <c r="F8" s="88" t="s">
        <v>122</v>
      </c>
      <c r="H8" s="89" t="s">
        <v>122</v>
      </c>
      <c r="J8" s="218"/>
    </row>
    <row r="9" spans="6:10" ht="16.5" customHeight="1">
      <c r="F9" s="90" t="s">
        <v>138</v>
      </c>
      <c r="G9" s="91"/>
      <c r="H9" s="90" t="s">
        <v>139</v>
      </c>
      <c r="I9" s="91"/>
      <c r="J9" s="217"/>
    </row>
    <row r="10" spans="4:10" s="79" customFormat="1" ht="18" customHeight="1">
      <c r="D10" s="92"/>
      <c r="E10" s="86"/>
      <c r="F10" s="93" t="s">
        <v>123</v>
      </c>
      <c r="G10" s="94"/>
      <c r="H10" s="93" t="s">
        <v>123</v>
      </c>
      <c r="I10" s="94"/>
      <c r="J10" s="92"/>
    </row>
    <row r="11" spans="4:10" s="79" customFormat="1" ht="15.75">
      <c r="D11" s="95"/>
      <c r="E11" s="86"/>
      <c r="F11" s="96"/>
      <c r="G11" s="97"/>
      <c r="H11" s="96"/>
      <c r="I11" s="98"/>
      <c r="J11" s="92"/>
    </row>
    <row r="12" spans="1:10" s="67" customFormat="1" ht="15.75">
      <c r="A12" s="67" t="s">
        <v>4</v>
      </c>
      <c r="D12" s="79"/>
      <c r="E12" s="79"/>
      <c r="F12" s="99"/>
      <c r="G12" s="87"/>
      <c r="H12" s="99"/>
      <c r="I12" s="87"/>
      <c r="J12" s="218"/>
    </row>
    <row r="13" spans="1:10" ht="15.75">
      <c r="A13" s="224" t="s">
        <v>5</v>
      </c>
      <c r="B13" s="224"/>
      <c r="C13" s="224"/>
      <c r="D13" s="101"/>
      <c r="E13" s="102"/>
      <c r="F13" s="47">
        <f>164071</f>
        <v>164071</v>
      </c>
      <c r="G13" s="103"/>
      <c r="H13" s="103">
        <v>201650</v>
      </c>
      <c r="I13" s="78"/>
      <c r="J13" s="217"/>
    </row>
    <row r="14" spans="1:10" ht="15.75">
      <c r="A14" s="76" t="s">
        <v>6</v>
      </c>
      <c r="D14" s="101"/>
      <c r="E14" s="102"/>
      <c r="F14" s="47">
        <f>261866</f>
        <v>261866</v>
      </c>
      <c r="G14" s="103"/>
      <c r="H14" s="103">
        <v>454524</v>
      </c>
      <c r="I14" s="78"/>
      <c r="J14" s="217"/>
    </row>
    <row r="15" spans="1:10" ht="15.75">
      <c r="A15" s="76" t="s">
        <v>8</v>
      </c>
      <c r="D15" s="101"/>
      <c r="E15" s="102"/>
      <c r="F15" s="104">
        <v>500</v>
      </c>
      <c r="G15" s="103"/>
      <c r="H15" s="104">
        <v>500</v>
      </c>
      <c r="I15" s="78"/>
      <c r="J15" s="217"/>
    </row>
    <row r="16" spans="1:10" ht="15.75">
      <c r="A16" s="76" t="s">
        <v>9</v>
      </c>
      <c r="D16" s="101"/>
      <c r="E16" s="102"/>
      <c r="F16" s="104">
        <v>0</v>
      </c>
      <c r="G16" s="103"/>
      <c r="H16" s="104" t="s">
        <v>7</v>
      </c>
      <c r="I16" s="78"/>
      <c r="J16" s="217"/>
    </row>
    <row r="17" spans="1:10" ht="15.75">
      <c r="A17" s="76" t="s">
        <v>10</v>
      </c>
      <c r="D17" s="101"/>
      <c r="E17" s="102"/>
      <c r="F17" s="104"/>
      <c r="G17" s="103"/>
      <c r="H17" s="103"/>
      <c r="I17" s="78"/>
      <c r="J17" s="217"/>
    </row>
    <row r="18" spans="1:10" ht="15.75">
      <c r="A18" s="76" t="s">
        <v>11</v>
      </c>
      <c r="D18" s="101"/>
      <c r="E18" s="102"/>
      <c r="F18" s="47">
        <v>1328577</v>
      </c>
      <c r="G18" s="103"/>
      <c r="H18" s="103">
        <f>1527395+35443</f>
        <v>1562838</v>
      </c>
      <c r="I18" s="78"/>
      <c r="J18" s="217"/>
    </row>
    <row r="19" spans="1:10" ht="15.75">
      <c r="A19" s="76" t="s">
        <v>12</v>
      </c>
      <c r="D19" s="101"/>
      <c r="E19" s="102"/>
      <c r="F19" s="47"/>
      <c r="G19" s="103"/>
      <c r="H19" s="47"/>
      <c r="I19" s="78"/>
      <c r="J19" s="217"/>
    </row>
    <row r="20" spans="4:10" ht="3.75" customHeight="1">
      <c r="D20" s="101"/>
      <c r="E20" s="102"/>
      <c r="F20" s="105"/>
      <c r="G20" s="103"/>
      <c r="H20" s="105"/>
      <c r="I20" s="78"/>
      <c r="J20" s="217"/>
    </row>
    <row r="21" spans="2:10" ht="15.75">
      <c r="B21" s="106" t="s">
        <v>14</v>
      </c>
      <c r="D21" s="101"/>
      <c r="E21" s="107"/>
      <c r="F21" s="108">
        <f>64098</f>
        <v>64098</v>
      </c>
      <c r="G21" s="20"/>
      <c r="H21" s="109">
        <v>88259</v>
      </c>
      <c r="I21" s="126"/>
      <c r="J21" s="217"/>
    </row>
    <row r="22" spans="2:10" ht="15.75">
      <c r="B22" s="106" t="s">
        <v>15</v>
      </c>
      <c r="D22" s="101"/>
      <c r="E22" s="107" t="s">
        <v>13</v>
      </c>
      <c r="F22" s="109"/>
      <c r="G22" s="20"/>
      <c r="H22" s="108"/>
      <c r="I22" s="76"/>
      <c r="J22" s="217"/>
    </row>
    <row r="23" spans="2:10" ht="15.75">
      <c r="B23" s="106" t="s">
        <v>16</v>
      </c>
      <c r="D23" s="101"/>
      <c r="E23" s="107"/>
      <c r="F23" s="109">
        <f>21723</f>
        <v>21723</v>
      </c>
      <c r="G23" s="20"/>
      <c r="H23" s="109">
        <v>39735</v>
      </c>
      <c r="I23" s="126"/>
      <c r="J23" s="217"/>
    </row>
    <row r="24" spans="2:10" ht="15.75">
      <c r="B24" s="106" t="s">
        <v>10</v>
      </c>
      <c r="D24" s="101"/>
      <c r="E24" s="107"/>
      <c r="F24" s="108"/>
      <c r="G24" s="20"/>
      <c r="H24" s="110"/>
      <c r="I24" s="126"/>
      <c r="J24" s="217"/>
    </row>
    <row r="25" spans="2:10" ht="15.75">
      <c r="B25" s="106" t="s">
        <v>17</v>
      </c>
      <c r="D25" s="101"/>
      <c r="E25" s="107" t="s">
        <v>13</v>
      </c>
      <c r="F25" s="108">
        <f>2083375</f>
        <v>2083375</v>
      </c>
      <c r="G25" s="20"/>
      <c r="H25" s="110">
        <f>1591581+105917</f>
        <v>1697498</v>
      </c>
      <c r="I25" s="126"/>
      <c r="J25" s="217"/>
    </row>
    <row r="26" spans="2:10" ht="15.75">
      <c r="B26" s="111" t="s">
        <v>18</v>
      </c>
      <c r="C26" s="100"/>
      <c r="D26" s="101"/>
      <c r="F26" s="108">
        <v>20352</v>
      </c>
      <c r="G26" s="20"/>
      <c r="H26" s="109">
        <v>17039</v>
      </c>
      <c r="I26" s="126"/>
      <c r="J26" s="217"/>
    </row>
    <row r="27" spans="2:10" ht="15.75">
      <c r="B27" s="106" t="s">
        <v>19</v>
      </c>
      <c r="D27" s="101"/>
      <c r="E27" s="107"/>
      <c r="F27" s="108">
        <f>22685</f>
        <v>22685</v>
      </c>
      <c r="G27" s="20"/>
      <c r="H27" s="110">
        <v>21553</v>
      </c>
      <c r="I27" s="126"/>
      <c r="J27" s="217"/>
    </row>
    <row r="28" spans="2:10" ht="15.75">
      <c r="B28" s="106" t="s">
        <v>20</v>
      </c>
      <c r="D28" s="101"/>
      <c r="E28" s="107"/>
      <c r="F28" s="108">
        <f>18403+161075</f>
        <v>179478</v>
      </c>
      <c r="G28" s="20"/>
      <c r="H28" s="109">
        <v>19814</v>
      </c>
      <c r="I28" s="126"/>
      <c r="J28" s="217"/>
    </row>
    <row r="29" spans="4:10" s="102" customFormat="1" ht="3.75" customHeight="1">
      <c r="D29" s="101"/>
      <c r="F29" s="112"/>
      <c r="G29" s="113"/>
      <c r="H29" s="114"/>
      <c r="J29" s="107"/>
    </row>
    <row r="30" spans="4:10" ht="3.75" customHeight="1">
      <c r="D30" s="101"/>
      <c r="E30" s="107"/>
      <c r="F30" s="115"/>
      <c r="G30" s="116"/>
      <c r="H30" s="108"/>
      <c r="I30" s="215"/>
      <c r="J30" s="217"/>
    </row>
    <row r="31" spans="4:10" ht="15.75">
      <c r="D31" s="101"/>
      <c r="E31" s="102"/>
      <c r="F31" s="108">
        <f>SUM(F21:F30)</f>
        <v>2391711</v>
      </c>
      <c r="G31" s="110"/>
      <c r="H31" s="108">
        <f>SUM(H21:H30)</f>
        <v>1883898</v>
      </c>
      <c r="I31" s="215"/>
      <c r="J31" s="217"/>
    </row>
    <row r="32" spans="4:10" ht="3.75" customHeight="1">
      <c r="D32" s="101"/>
      <c r="E32" s="102"/>
      <c r="F32" s="117"/>
      <c r="G32" s="116"/>
      <c r="H32" s="118"/>
      <c r="I32" s="215"/>
      <c r="J32" s="217"/>
    </row>
    <row r="33" spans="1:10" ht="15.75">
      <c r="A33" s="76" t="s">
        <v>21</v>
      </c>
      <c r="D33" s="101"/>
      <c r="E33" s="102"/>
      <c r="F33" s="119"/>
      <c r="G33" s="110"/>
      <c r="H33" s="105"/>
      <c r="I33" s="215"/>
      <c r="J33" s="217"/>
    </row>
    <row r="34" spans="2:10" ht="15.75">
      <c r="B34" s="106" t="s">
        <v>22</v>
      </c>
      <c r="D34" s="101"/>
      <c r="E34" s="102"/>
      <c r="F34" s="119">
        <v>1247170</v>
      </c>
      <c r="G34" s="110"/>
      <c r="H34" s="108">
        <v>1113776</v>
      </c>
      <c r="I34" s="215"/>
      <c r="J34" s="217"/>
    </row>
    <row r="35" spans="2:10" ht="15.75">
      <c r="B35" s="106" t="s">
        <v>23</v>
      </c>
      <c r="D35" s="101"/>
      <c r="E35" s="102"/>
      <c r="F35" s="119"/>
      <c r="G35" s="110"/>
      <c r="H35" s="108"/>
      <c r="I35" s="215"/>
      <c r="J35" s="217"/>
    </row>
    <row r="36" spans="2:10" ht="15.75">
      <c r="B36" s="106" t="s">
        <v>24</v>
      </c>
      <c r="D36" s="101"/>
      <c r="E36" s="102"/>
      <c r="F36" s="120">
        <v>1212745</v>
      </c>
      <c r="G36" s="110"/>
      <c r="H36" s="110">
        <v>1250315</v>
      </c>
      <c r="I36" s="215"/>
      <c r="J36" s="217"/>
    </row>
    <row r="37" spans="2:10" ht="15.75">
      <c r="B37" s="106" t="s">
        <v>25</v>
      </c>
      <c r="D37" s="101"/>
      <c r="E37" s="102"/>
      <c r="F37" s="109">
        <v>6010</v>
      </c>
      <c r="G37" s="110"/>
      <c r="H37" s="109" t="s">
        <v>7</v>
      </c>
      <c r="I37" s="215"/>
      <c r="J37" s="217"/>
    </row>
    <row r="38" spans="2:10" ht="15.75">
      <c r="B38" s="106" t="s">
        <v>26</v>
      </c>
      <c r="C38" s="121"/>
      <c r="D38" s="101"/>
      <c r="E38" s="121"/>
      <c r="F38" s="109">
        <v>8200</v>
      </c>
      <c r="G38" s="122"/>
      <c r="H38" s="109">
        <v>2604</v>
      </c>
      <c r="I38" s="216"/>
      <c r="J38" s="217"/>
    </row>
    <row r="39" spans="2:10" ht="15.75">
      <c r="B39" s="106" t="s">
        <v>27</v>
      </c>
      <c r="D39" s="101"/>
      <c r="E39" s="102"/>
      <c r="F39" s="110">
        <v>13799</v>
      </c>
      <c r="G39" s="110"/>
      <c r="H39" s="110">
        <v>21425</v>
      </c>
      <c r="I39" s="215"/>
      <c r="J39" s="217"/>
    </row>
    <row r="40" spans="2:10" ht="15.75">
      <c r="B40" s="106" t="s">
        <v>28</v>
      </c>
      <c r="D40" s="101"/>
      <c r="E40" s="102"/>
      <c r="F40" s="109">
        <v>10537</v>
      </c>
      <c r="G40" s="110"/>
      <c r="H40" s="109">
        <v>6000</v>
      </c>
      <c r="I40" s="215"/>
      <c r="J40" s="217"/>
    </row>
    <row r="41" spans="2:10" ht="15.75">
      <c r="B41" s="106" t="s">
        <v>29</v>
      </c>
      <c r="D41" s="123"/>
      <c r="E41" s="102"/>
      <c r="F41" s="110">
        <f>211273</f>
        <v>211273</v>
      </c>
      <c r="G41" s="110"/>
      <c r="H41" s="109">
        <f>52957+141360</f>
        <v>194317</v>
      </c>
      <c r="I41" s="215"/>
      <c r="J41" s="217"/>
    </row>
    <row r="42" spans="2:10" ht="15.75">
      <c r="B42" s="106" t="s">
        <v>30</v>
      </c>
      <c r="D42" s="101"/>
      <c r="E42" s="102"/>
      <c r="F42" s="108">
        <f>20195+11649</f>
        <v>31844</v>
      </c>
      <c r="G42" s="110"/>
      <c r="H42" s="110">
        <v>31849</v>
      </c>
      <c r="I42" s="215"/>
      <c r="J42" s="217"/>
    </row>
    <row r="43" spans="2:10" ht="15.75">
      <c r="B43" s="106" t="s">
        <v>31</v>
      </c>
      <c r="D43" s="101"/>
      <c r="E43" s="102"/>
      <c r="F43" s="108">
        <v>18794</v>
      </c>
      <c r="G43" s="110"/>
      <c r="H43" s="110">
        <v>19152</v>
      </c>
      <c r="I43" s="215"/>
      <c r="J43" s="217"/>
    </row>
    <row r="44" spans="4:10" ht="3.75" customHeight="1">
      <c r="D44" s="101"/>
      <c r="E44" s="102"/>
      <c r="F44" s="124"/>
      <c r="G44" s="110"/>
      <c r="H44" s="125"/>
      <c r="I44" s="215"/>
      <c r="J44" s="217"/>
    </row>
    <row r="45" spans="4:10" ht="3.75" customHeight="1">
      <c r="D45" s="101"/>
      <c r="E45" s="102"/>
      <c r="F45" s="105"/>
      <c r="G45" s="110"/>
      <c r="H45" s="105"/>
      <c r="I45" s="215"/>
      <c r="J45" s="217"/>
    </row>
    <row r="46" spans="4:10" ht="15.75">
      <c r="D46" s="101"/>
      <c r="E46" s="102"/>
      <c r="F46" s="108">
        <f>SUM(F34:F43)</f>
        <v>2760372</v>
      </c>
      <c r="G46" s="110"/>
      <c r="H46" s="108">
        <f>SUM(H34:H43)</f>
        <v>2639438</v>
      </c>
      <c r="I46" s="215"/>
      <c r="J46" s="217"/>
    </row>
    <row r="47" spans="4:10" ht="3.75" customHeight="1">
      <c r="D47" s="101"/>
      <c r="E47" s="102"/>
      <c r="F47" s="117"/>
      <c r="G47" s="20"/>
      <c r="H47" s="117"/>
      <c r="I47" s="126"/>
      <c r="J47" s="217"/>
    </row>
    <row r="48" spans="4:10" ht="3.75" customHeight="1">
      <c r="D48" s="101"/>
      <c r="E48" s="102"/>
      <c r="F48" s="47"/>
      <c r="G48" s="103"/>
      <c r="H48" s="47"/>
      <c r="I48" s="78"/>
      <c r="J48" s="217"/>
    </row>
    <row r="49" spans="1:10" ht="15.75">
      <c r="A49" s="76" t="s">
        <v>32</v>
      </c>
      <c r="D49" s="101"/>
      <c r="E49" s="102"/>
      <c r="F49" s="127">
        <f>SUM(F31-F46)</f>
        <v>-368661</v>
      </c>
      <c r="G49" s="103"/>
      <c r="H49" s="127">
        <f>SUM(H31-H46)</f>
        <v>-755540</v>
      </c>
      <c r="I49" s="78"/>
      <c r="J49" s="217"/>
    </row>
    <row r="50" spans="4:10" ht="3.75" customHeight="1">
      <c r="D50" s="101"/>
      <c r="E50" s="102"/>
      <c r="F50" s="127"/>
      <c r="G50" s="103"/>
      <c r="H50" s="127"/>
      <c r="I50" s="78"/>
      <c r="J50" s="217"/>
    </row>
    <row r="51" spans="4:10" ht="4.5" customHeight="1">
      <c r="D51" s="101"/>
      <c r="E51" s="102"/>
      <c r="F51" s="128"/>
      <c r="G51" s="103"/>
      <c r="H51" s="128"/>
      <c r="I51" s="78"/>
      <c r="J51" s="217"/>
    </row>
    <row r="52" spans="4:10" s="67" customFormat="1" ht="15.75">
      <c r="D52" s="129"/>
      <c r="E52" s="79"/>
      <c r="F52" s="130">
        <f>SUM(F13:F18)+(F49)</f>
        <v>1386353</v>
      </c>
      <c r="G52" s="131"/>
      <c r="H52" s="130">
        <f>SUM(H13:H18)+(H49)</f>
        <v>1463972</v>
      </c>
      <c r="I52" s="132"/>
      <c r="J52" s="218"/>
    </row>
    <row r="53" spans="6:10" s="133" customFormat="1" ht="3.75" customHeight="1" thickBot="1">
      <c r="F53" s="55"/>
      <c r="G53" s="47"/>
      <c r="H53" s="55"/>
      <c r="J53" s="219"/>
    </row>
    <row r="54" spans="4:10" s="67" customFormat="1" ht="12.75" customHeight="1" thickTop="1">
      <c r="D54" s="79"/>
      <c r="E54" s="79"/>
      <c r="F54" s="99"/>
      <c r="G54" s="132"/>
      <c r="H54" s="99"/>
      <c r="I54" s="132"/>
      <c r="J54" s="218"/>
    </row>
    <row r="55" spans="4:10" s="67" customFormat="1" ht="12.75" customHeight="1">
      <c r="D55" s="79"/>
      <c r="E55" s="79"/>
      <c r="F55" s="99"/>
      <c r="G55" s="132"/>
      <c r="H55" s="99"/>
      <c r="I55" s="132"/>
      <c r="J55" s="218"/>
    </row>
    <row r="56" spans="4:10" s="67" customFormat="1" ht="12.75" customHeight="1">
      <c r="D56" s="79"/>
      <c r="E56" s="79"/>
      <c r="F56" s="99"/>
      <c r="G56" s="132"/>
      <c r="H56" s="99"/>
      <c r="I56" s="132"/>
      <c r="J56" s="218"/>
    </row>
    <row r="57" spans="1:10" s="67" customFormat="1" ht="12.75" customHeight="1">
      <c r="A57" s="67" t="s">
        <v>157</v>
      </c>
      <c r="D57" s="79"/>
      <c r="E57" s="79"/>
      <c r="F57" s="99"/>
      <c r="G57" s="132"/>
      <c r="H57" s="99"/>
      <c r="I57" s="132"/>
      <c r="J57" s="218"/>
    </row>
    <row r="58" spans="1:10" s="67" customFormat="1" ht="12.75" customHeight="1">
      <c r="A58" s="70" t="s">
        <v>158</v>
      </c>
      <c r="D58" s="79"/>
      <c r="E58" s="79"/>
      <c r="F58" s="99"/>
      <c r="G58" s="132"/>
      <c r="H58" s="99"/>
      <c r="I58" s="132"/>
      <c r="J58" s="218"/>
    </row>
    <row r="59" spans="1:10" s="67" customFormat="1" ht="12.75" customHeight="1">
      <c r="A59" s="70"/>
      <c r="D59" s="79"/>
      <c r="E59" s="79"/>
      <c r="F59" s="99"/>
      <c r="G59" s="132"/>
      <c r="H59" s="99"/>
      <c r="I59" s="132"/>
      <c r="J59" s="218"/>
    </row>
    <row r="60" spans="1:10" s="133" customFormat="1" ht="15.75">
      <c r="A60" s="223"/>
      <c r="B60" s="223"/>
      <c r="C60" s="223"/>
      <c r="D60" s="223"/>
      <c r="E60" s="223"/>
      <c r="F60" s="223"/>
      <c r="G60" s="87"/>
      <c r="H60" s="87"/>
      <c r="I60" s="87"/>
      <c r="J60" s="219"/>
    </row>
    <row r="61" spans="4:10" ht="15.75">
      <c r="D61" s="77"/>
      <c r="E61" s="77"/>
      <c r="F61" s="78"/>
      <c r="G61" s="78"/>
      <c r="H61" s="78"/>
      <c r="I61" s="78"/>
      <c r="J61" s="217"/>
    </row>
    <row r="62" spans="4:10" ht="15.75">
      <c r="D62" s="77"/>
      <c r="E62" s="79" t="s">
        <v>0</v>
      </c>
      <c r="G62" s="79"/>
      <c r="H62" s="79"/>
      <c r="I62" s="78"/>
      <c r="J62" s="217"/>
    </row>
    <row r="63" spans="4:10" ht="15.75">
      <c r="D63" s="77"/>
      <c r="E63" s="81" t="s">
        <v>1</v>
      </c>
      <c r="G63" s="79"/>
      <c r="H63" s="82"/>
      <c r="I63" s="78"/>
      <c r="J63" s="217"/>
    </row>
    <row r="64" spans="4:10" ht="15.75">
      <c r="D64" s="77"/>
      <c r="E64" s="83" t="s">
        <v>2</v>
      </c>
      <c r="G64" s="84"/>
      <c r="H64" s="85"/>
      <c r="I64" s="78"/>
      <c r="J64" s="217"/>
    </row>
    <row r="65" spans="4:10" ht="15.75">
      <c r="D65" s="77"/>
      <c r="E65" s="77"/>
      <c r="F65" s="78"/>
      <c r="G65" s="78"/>
      <c r="H65" s="78"/>
      <c r="I65" s="78"/>
      <c r="J65" s="217"/>
    </row>
    <row r="66" spans="4:10" ht="15.75">
      <c r="D66" s="77"/>
      <c r="E66" s="77"/>
      <c r="F66" s="78"/>
      <c r="G66" s="78"/>
      <c r="H66" s="78"/>
      <c r="I66" s="78"/>
      <c r="J66" s="217"/>
    </row>
    <row r="67" spans="1:10" s="67" customFormat="1" ht="15" customHeight="1">
      <c r="A67" s="67" t="s">
        <v>132</v>
      </c>
      <c r="D67" s="86"/>
      <c r="E67" s="86"/>
      <c r="F67" s="87"/>
      <c r="G67" s="87"/>
      <c r="H67" s="87"/>
      <c r="I67" s="87"/>
      <c r="J67" s="218"/>
    </row>
    <row r="68" spans="4:10" s="67" customFormat="1" ht="15.75">
      <c r="D68" s="86"/>
      <c r="E68" s="86"/>
      <c r="F68" s="88" t="s">
        <v>122</v>
      </c>
      <c r="H68" s="89" t="s">
        <v>122</v>
      </c>
      <c r="J68" s="218"/>
    </row>
    <row r="69" spans="6:10" ht="16.5" customHeight="1">
      <c r="F69" s="90" t="s">
        <v>138</v>
      </c>
      <c r="G69" s="91"/>
      <c r="H69" s="90" t="s">
        <v>139</v>
      </c>
      <c r="I69" s="91"/>
      <c r="J69" s="217"/>
    </row>
    <row r="70" spans="4:10" s="79" customFormat="1" ht="18" customHeight="1">
      <c r="D70" s="92"/>
      <c r="E70" s="86"/>
      <c r="F70" s="93" t="s">
        <v>123</v>
      </c>
      <c r="G70" s="94"/>
      <c r="H70" s="93" t="s">
        <v>123</v>
      </c>
      <c r="I70" s="94"/>
      <c r="J70" s="92"/>
    </row>
    <row r="71" spans="1:10" s="133" customFormat="1" ht="15.75">
      <c r="A71" s="134"/>
      <c r="B71" s="134"/>
      <c r="C71" s="134"/>
      <c r="D71" s="134"/>
      <c r="E71" s="134"/>
      <c r="F71" s="134"/>
      <c r="G71" s="134"/>
      <c r="H71" s="134"/>
      <c r="I71" s="134"/>
      <c r="J71" s="219"/>
    </row>
    <row r="72" spans="1:10" s="67" customFormat="1" ht="15.75">
      <c r="A72" s="67" t="s">
        <v>33</v>
      </c>
      <c r="D72" s="86"/>
      <c r="E72" s="86"/>
      <c r="F72" s="133"/>
      <c r="G72" s="87"/>
      <c r="H72" s="133"/>
      <c r="I72" s="87"/>
      <c r="J72" s="218"/>
    </row>
    <row r="73" spans="1:10" ht="15.75">
      <c r="A73" s="76" t="s">
        <v>34</v>
      </c>
      <c r="D73" s="123"/>
      <c r="E73" s="102"/>
      <c r="F73" s="47">
        <v>337856</v>
      </c>
      <c r="G73" s="103"/>
      <c r="H73" s="47">
        <v>337856</v>
      </c>
      <c r="I73" s="78"/>
      <c r="J73" s="217"/>
    </row>
    <row r="74" spans="1:10" ht="15.75">
      <c r="A74" s="76" t="s">
        <v>35</v>
      </c>
      <c r="D74" s="101"/>
      <c r="E74" s="102"/>
      <c r="F74" s="47">
        <f>17838+12486+517077-755315</f>
        <v>-207914</v>
      </c>
      <c r="G74" s="103"/>
      <c r="H74" s="47">
        <v>-143957</v>
      </c>
      <c r="I74" s="78"/>
      <c r="J74" s="217"/>
    </row>
    <row r="75" spans="4:10" ht="3.75" customHeight="1">
      <c r="D75" s="101"/>
      <c r="E75" s="102"/>
      <c r="F75" s="135"/>
      <c r="G75" s="103"/>
      <c r="H75" s="136"/>
      <c r="I75" s="78"/>
      <c r="J75" s="217"/>
    </row>
    <row r="76" spans="4:10" ht="3.75" customHeight="1">
      <c r="D76" s="101"/>
      <c r="E76" s="102"/>
      <c r="F76" s="43"/>
      <c r="G76" s="103"/>
      <c r="H76" s="20"/>
      <c r="I76" s="78"/>
      <c r="J76" s="217"/>
    </row>
    <row r="77" spans="1:10" ht="15.75">
      <c r="A77" s="76" t="s">
        <v>36</v>
      </c>
      <c r="D77" s="101"/>
      <c r="E77" s="102"/>
      <c r="F77" s="43">
        <f>SUM(F73:F74)</f>
        <v>129942</v>
      </c>
      <c r="G77" s="20"/>
      <c r="H77" s="43">
        <f>SUM(H73:H74)</f>
        <v>193899</v>
      </c>
      <c r="I77" s="126"/>
      <c r="J77" s="217"/>
    </row>
    <row r="78" spans="1:10" ht="15.75">
      <c r="A78" s="76" t="s">
        <v>37</v>
      </c>
      <c r="D78" s="101"/>
      <c r="E78" s="102"/>
      <c r="F78" s="104">
        <v>0</v>
      </c>
      <c r="G78" s="20"/>
      <c r="H78" s="104">
        <v>0</v>
      </c>
      <c r="I78" s="126"/>
      <c r="J78" s="217"/>
    </row>
    <row r="79" spans="4:10" ht="3.75" customHeight="1">
      <c r="D79" s="101"/>
      <c r="E79" s="102"/>
      <c r="F79" s="135"/>
      <c r="G79" s="103"/>
      <c r="H79" s="135"/>
      <c r="I79" s="78"/>
      <c r="J79" s="217"/>
    </row>
    <row r="80" spans="4:10" ht="3.75" customHeight="1">
      <c r="D80" s="101"/>
      <c r="E80" s="102"/>
      <c r="F80" s="43"/>
      <c r="G80" s="103"/>
      <c r="H80" s="43"/>
      <c r="I80" s="78"/>
      <c r="J80" s="217"/>
    </row>
    <row r="81" spans="4:10" ht="15.75" customHeight="1">
      <c r="D81" s="102"/>
      <c r="E81" s="102"/>
      <c r="F81" s="43">
        <f>SUM(F77:F78)</f>
        <v>129942</v>
      </c>
      <c r="G81" s="103"/>
      <c r="H81" s="43">
        <f>SUM(H77:H78)</f>
        <v>193899</v>
      </c>
      <c r="I81" s="78"/>
      <c r="J81" s="217"/>
    </row>
    <row r="82" spans="4:10" ht="3.75" customHeight="1">
      <c r="D82" s="101"/>
      <c r="E82" s="102"/>
      <c r="F82" s="135"/>
      <c r="G82" s="103"/>
      <c r="H82" s="135"/>
      <c r="I82" s="78"/>
      <c r="J82" s="217"/>
    </row>
    <row r="83" spans="4:10" ht="3.75" customHeight="1">
      <c r="D83" s="101"/>
      <c r="E83" s="102"/>
      <c r="F83" s="43"/>
      <c r="G83" s="103"/>
      <c r="H83" s="43"/>
      <c r="I83" s="78"/>
      <c r="J83" s="217"/>
    </row>
    <row r="84" spans="1:10" ht="15.75">
      <c r="A84" s="106" t="s">
        <v>25</v>
      </c>
      <c r="D84" s="101"/>
      <c r="E84" s="102"/>
      <c r="F84" s="103">
        <v>364619</v>
      </c>
      <c r="G84" s="103"/>
      <c r="H84" s="47">
        <v>364705</v>
      </c>
      <c r="I84" s="78"/>
      <c r="J84" s="217"/>
    </row>
    <row r="85" spans="1:10" ht="15.75">
      <c r="A85" s="106" t="s">
        <v>26</v>
      </c>
      <c r="D85" s="123"/>
      <c r="E85" s="102"/>
      <c r="F85" s="103">
        <v>700000</v>
      </c>
      <c r="G85" s="103"/>
      <c r="H85" s="47">
        <v>700000</v>
      </c>
      <c r="I85" s="78"/>
      <c r="J85" s="217"/>
    </row>
    <row r="86" spans="1:10" ht="15.75">
      <c r="A86" s="106" t="s">
        <v>27</v>
      </c>
      <c r="D86" s="101"/>
      <c r="E86" s="102"/>
      <c r="F86" s="47">
        <v>27595</v>
      </c>
      <c r="G86" s="103"/>
      <c r="H86" s="47">
        <v>37588</v>
      </c>
      <c r="I86" s="78"/>
      <c r="J86" s="217"/>
    </row>
    <row r="87" spans="1:10" ht="15.75">
      <c r="A87" s="106" t="s">
        <v>38</v>
      </c>
      <c r="D87" s="123"/>
      <c r="E87" s="102"/>
      <c r="F87" s="103">
        <v>28400</v>
      </c>
      <c r="G87" s="103"/>
      <c r="H87" s="103">
        <v>37000</v>
      </c>
      <c r="I87" s="78"/>
      <c r="J87" s="217"/>
    </row>
    <row r="88" spans="1:10" ht="15.75">
      <c r="A88" s="106" t="s">
        <v>39</v>
      </c>
      <c r="D88" s="123"/>
      <c r="E88" s="102"/>
      <c r="F88" s="103">
        <v>86739</v>
      </c>
      <c r="G88" s="103"/>
      <c r="H88" s="103">
        <v>96201</v>
      </c>
      <c r="I88" s="78"/>
      <c r="J88" s="217"/>
    </row>
    <row r="89" spans="1:10" ht="15.75">
      <c r="A89" s="106" t="s">
        <v>40</v>
      </c>
      <c r="D89" s="101"/>
      <c r="E89" s="102"/>
      <c r="F89" s="104">
        <v>13641</v>
      </c>
      <c r="G89" s="103"/>
      <c r="H89" s="104" t="s">
        <v>7</v>
      </c>
      <c r="I89" s="78"/>
      <c r="J89" s="217"/>
    </row>
    <row r="90" spans="1:10" ht="15.75">
      <c r="A90" s="76" t="s">
        <v>41</v>
      </c>
      <c r="D90" s="101"/>
      <c r="E90" s="102"/>
      <c r="F90" s="103">
        <v>25670</v>
      </c>
      <c r="G90" s="103"/>
      <c r="H90" s="104">
        <v>25670</v>
      </c>
      <c r="I90" s="78"/>
      <c r="J90" s="217"/>
    </row>
    <row r="91" spans="1:10" ht="15.75">
      <c r="A91" s="76" t="s">
        <v>42</v>
      </c>
      <c r="D91" s="101"/>
      <c r="E91" s="102"/>
      <c r="F91" s="47">
        <v>9747</v>
      </c>
      <c r="G91" s="103"/>
      <c r="H91" s="47">
        <v>8909</v>
      </c>
      <c r="I91" s="78"/>
      <c r="J91" s="217"/>
    </row>
    <row r="92" spans="4:10" ht="3.75" customHeight="1">
      <c r="D92" s="101"/>
      <c r="E92" s="102"/>
      <c r="F92" s="135"/>
      <c r="G92" s="103"/>
      <c r="H92" s="135"/>
      <c r="I92" s="78"/>
      <c r="J92" s="217"/>
    </row>
    <row r="93" spans="4:10" ht="3.75" customHeight="1">
      <c r="D93" s="102"/>
      <c r="E93" s="102"/>
      <c r="F93" s="43"/>
      <c r="G93" s="103"/>
      <c r="H93" s="43"/>
      <c r="I93" s="78"/>
      <c r="J93" s="217"/>
    </row>
    <row r="94" spans="1:10" s="67" customFormat="1" ht="15.75">
      <c r="A94" s="106" t="s">
        <v>43</v>
      </c>
      <c r="D94" s="79"/>
      <c r="E94" s="79"/>
      <c r="F94" s="21">
        <f>SUM(F84:F91)</f>
        <v>1256411</v>
      </c>
      <c r="G94" s="21"/>
      <c r="H94" s="21">
        <f>SUM(H84:H91)</f>
        <v>1270073</v>
      </c>
      <c r="I94" s="137"/>
      <c r="J94" s="218"/>
    </row>
    <row r="95" spans="4:10" ht="3.75" customHeight="1">
      <c r="D95" s="101"/>
      <c r="E95" s="102"/>
      <c r="F95" s="135"/>
      <c r="G95" s="103"/>
      <c r="H95" s="135"/>
      <c r="I95" s="78"/>
      <c r="J95" s="217"/>
    </row>
    <row r="96" spans="4:10" ht="3.75" customHeight="1">
      <c r="D96" s="102"/>
      <c r="E96" s="102"/>
      <c r="F96" s="43"/>
      <c r="G96" s="103"/>
      <c r="H96" s="43"/>
      <c r="I96" s="78"/>
      <c r="J96" s="217"/>
    </row>
    <row r="97" spans="4:10" s="67" customFormat="1" ht="15.75">
      <c r="D97" s="79"/>
      <c r="E97" s="79"/>
      <c r="F97" s="130">
        <f>SUM(F94+F81)</f>
        <v>1386353</v>
      </c>
      <c r="G97" s="130"/>
      <c r="H97" s="130">
        <f>SUM(H94+H81)</f>
        <v>1463972</v>
      </c>
      <c r="I97" s="138"/>
      <c r="J97" s="218"/>
    </row>
    <row r="98" spans="4:10" s="67" customFormat="1" ht="3.75" customHeight="1" thickBot="1">
      <c r="D98" s="79"/>
      <c r="E98" s="79"/>
      <c r="F98" s="139"/>
      <c r="G98" s="132"/>
      <c r="H98" s="139"/>
      <c r="I98" s="132"/>
      <c r="J98" s="218"/>
    </row>
    <row r="99" s="133" customFormat="1" ht="12.75" customHeight="1" thickTop="1">
      <c r="J99" s="219"/>
    </row>
    <row r="100" s="133" customFormat="1" ht="12.75" customHeight="1">
      <c r="H100" s="80"/>
    </row>
    <row r="101" s="133" customFormat="1" ht="12.75" customHeight="1"/>
    <row r="102" s="133" customFormat="1" ht="12.75" customHeight="1"/>
    <row r="103" s="133" customFormat="1" ht="12.75" customHeight="1"/>
    <row r="104" s="133" customFormat="1" ht="12.75" customHeight="1"/>
    <row r="105" s="133" customFormat="1" ht="12.75" customHeight="1"/>
    <row r="106" s="133" customFormat="1" ht="12.75" customHeight="1"/>
    <row r="107" s="133" customFormat="1" ht="12.75" customHeight="1"/>
    <row r="108" s="133" customFormat="1" ht="12.75" customHeight="1"/>
    <row r="109" s="133" customFormat="1" ht="12.75" customHeight="1"/>
    <row r="110" s="133" customFormat="1" ht="12.75" customHeight="1"/>
    <row r="111" s="133" customFormat="1" ht="12.75" customHeight="1"/>
    <row r="112" s="133" customFormat="1" ht="12.75" customHeight="1"/>
    <row r="113" s="133" customFormat="1" ht="12.75" customHeight="1"/>
    <row r="114" s="133" customFormat="1" ht="12.75" customHeight="1"/>
    <row r="115" s="133" customFormat="1" ht="12.75" customHeight="1"/>
    <row r="116" s="133" customFormat="1" ht="12.75" customHeight="1"/>
    <row r="117" s="133" customFormat="1" ht="12.75" customHeight="1"/>
    <row r="118" s="133" customFormat="1" ht="12.75" customHeight="1"/>
    <row r="119" s="133" customFormat="1" ht="12.75" customHeight="1"/>
    <row r="120" s="133" customFormat="1" ht="12.75" customHeight="1">
      <c r="A120" s="67" t="s">
        <v>157</v>
      </c>
    </row>
    <row r="121" s="133" customFormat="1" ht="12.75" customHeight="1" hidden="1"/>
    <row r="122" spans="1:9" s="70" customFormat="1" ht="13.5" customHeight="1">
      <c r="A122" s="70" t="s">
        <v>158</v>
      </c>
      <c r="C122" s="67"/>
      <c r="D122" s="67"/>
      <c r="E122" s="67"/>
      <c r="F122" s="140"/>
      <c r="G122" s="140"/>
      <c r="H122" s="140"/>
      <c r="I122" s="140"/>
    </row>
    <row r="123" s="133" customFormat="1" ht="15.75" customHeight="1"/>
  </sheetData>
  <mergeCells count="2">
    <mergeCell ref="A60:F60"/>
    <mergeCell ref="A13:C13"/>
  </mergeCells>
  <printOptions/>
  <pageMargins left="0.75" right="0" top="0.75" bottom="0" header="0.5" footer="0.5"/>
  <pageSetup horizontalDpi="600" verticalDpi="600" orientation="portrait" paperSize="9" scale="94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"/>
  <sheetViews>
    <sheetView view="pageBreakPreview" zoomScale="75" zoomScaleSheetLayoutView="75" workbookViewId="0" topLeftCell="A80">
      <selection activeCell="D148" sqref="D148"/>
    </sheetView>
  </sheetViews>
  <sheetFormatPr defaultColWidth="9.140625" defaultRowHeight="12.75" customHeight="1"/>
  <cols>
    <col min="1" max="1" width="39.28125" style="144" customWidth="1"/>
    <col min="2" max="2" width="12.28125" style="144" customWidth="1"/>
    <col min="3" max="3" width="6.140625" style="144" customWidth="1"/>
    <col min="4" max="4" width="17.421875" style="148" customWidth="1"/>
    <col min="5" max="5" width="2.00390625" style="148" customWidth="1"/>
    <col min="6" max="6" width="18.7109375" style="143" customWidth="1"/>
    <col min="7" max="7" width="9.140625" style="144" customWidth="1"/>
    <col min="8" max="8" width="18.57421875" style="143" customWidth="1"/>
    <col min="9" max="9" width="18.28125" style="144" customWidth="1"/>
    <col min="10" max="16384" width="9.140625" style="144" customWidth="1"/>
  </cols>
  <sheetData>
    <row r="1" spans="6:11" s="76" customFormat="1" ht="15.75">
      <c r="F1" s="77"/>
      <c r="G1" s="77"/>
      <c r="H1" s="78"/>
      <c r="I1" s="78"/>
      <c r="J1" s="78"/>
      <c r="K1" s="78"/>
    </row>
    <row r="2" spans="6:11" s="76" customFormat="1" ht="15.75">
      <c r="F2" s="77"/>
      <c r="H2" s="80"/>
      <c r="I2" s="79"/>
      <c r="J2" s="79"/>
      <c r="K2" s="78"/>
    </row>
    <row r="3" spans="2:11" s="76" customFormat="1" ht="15.75">
      <c r="B3" s="79" t="s">
        <v>0</v>
      </c>
      <c r="F3" s="77"/>
      <c r="H3" s="80"/>
      <c r="I3" s="79"/>
      <c r="J3" s="82"/>
      <c r="K3" s="78"/>
    </row>
    <row r="4" spans="2:11" s="76" customFormat="1" ht="15.75">
      <c r="B4" s="81" t="s">
        <v>1</v>
      </c>
      <c r="F4" s="77"/>
      <c r="H4" s="80"/>
      <c r="I4" s="84"/>
      <c r="J4" s="85"/>
      <c r="K4" s="78"/>
    </row>
    <row r="5" spans="2:11" s="76" customFormat="1" ht="15.75">
      <c r="B5" s="83" t="s">
        <v>2</v>
      </c>
      <c r="F5" s="77"/>
      <c r="G5" s="77"/>
      <c r="H5" s="78"/>
      <c r="I5" s="78"/>
      <c r="J5" s="78"/>
      <c r="K5" s="78"/>
    </row>
    <row r="6" spans="6:11" s="76" customFormat="1" ht="15.75">
      <c r="F6" s="77"/>
      <c r="G6" s="77"/>
      <c r="H6" s="78"/>
      <c r="I6" s="78"/>
      <c r="J6" s="78"/>
      <c r="K6" s="78"/>
    </row>
    <row r="7" s="76" customFormat="1" ht="15.75">
      <c r="F7" s="78"/>
    </row>
    <row r="8" spans="1:6" s="67" customFormat="1" ht="15" customHeight="1">
      <c r="A8" s="67" t="s">
        <v>149</v>
      </c>
      <c r="F8" s="87"/>
    </row>
    <row r="9" spans="1:5" ht="15.75">
      <c r="A9" s="141"/>
      <c r="B9" s="141"/>
      <c r="C9" s="141"/>
      <c r="D9" s="142"/>
      <c r="E9" s="142"/>
    </row>
    <row r="10" spans="1:5" ht="15.75">
      <c r="A10" s="141"/>
      <c r="B10" s="141"/>
      <c r="C10" s="141"/>
      <c r="D10" s="145">
        <v>2002</v>
      </c>
      <c r="E10" s="142"/>
    </row>
    <row r="11" spans="1:4" ht="15" customHeight="1">
      <c r="A11" s="146"/>
      <c r="B11" s="146"/>
      <c r="C11" s="146"/>
      <c r="D11" s="147" t="s">
        <v>121</v>
      </c>
    </row>
    <row r="12" spans="1:6" ht="15.75" customHeight="1">
      <c r="A12" s="149"/>
      <c r="B12" s="149"/>
      <c r="C12" s="149"/>
      <c r="D12" s="150" t="s">
        <v>137</v>
      </c>
      <c r="E12" s="144"/>
      <c r="F12" s="151"/>
    </row>
    <row r="13" spans="1:8" s="156" customFormat="1" ht="16.5" customHeight="1">
      <c r="A13" s="152"/>
      <c r="B13" s="152"/>
      <c r="C13" s="152"/>
      <c r="D13" s="153" t="s">
        <v>3</v>
      </c>
      <c r="E13" s="154"/>
      <c r="F13" s="155"/>
      <c r="H13" s="157"/>
    </row>
    <row r="14" spans="1:3" ht="15.75">
      <c r="A14" s="156" t="s">
        <v>59</v>
      </c>
      <c r="B14" s="156"/>
      <c r="C14" s="156"/>
    </row>
    <row r="15" spans="1:6" ht="15.75">
      <c r="A15" s="144" t="s">
        <v>154</v>
      </c>
      <c r="D15" s="50">
        <f>-63957</f>
        <v>-63957</v>
      </c>
      <c r="F15" s="144"/>
    </row>
    <row r="16" spans="1:4" ht="15.75">
      <c r="A16" s="158" t="s">
        <v>60</v>
      </c>
      <c r="B16" s="158"/>
      <c r="C16" s="158"/>
      <c r="D16" s="47"/>
    </row>
    <row r="17" spans="1:8" ht="15.75">
      <c r="A17" s="26" t="s">
        <v>55</v>
      </c>
      <c r="B17" s="26"/>
      <c r="C17" s="26"/>
      <c r="D17" s="43">
        <v>6428</v>
      </c>
      <c r="E17" s="159"/>
      <c r="H17" s="144"/>
    </row>
    <row r="18" spans="1:8" ht="15.75">
      <c r="A18" s="26" t="s">
        <v>61</v>
      </c>
      <c r="B18" s="26"/>
      <c r="C18" s="26"/>
      <c r="D18" s="43">
        <f>3212</f>
        <v>3212</v>
      </c>
      <c r="E18" s="159"/>
      <c r="H18" s="144"/>
    </row>
    <row r="19" spans="1:8" ht="15.75">
      <c r="A19" s="26" t="s">
        <v>162</v>
      </c>
      <c r="B19" s="26"/>
      <c r="C19" s="26"/>
      <c r="D19" s="43">
        <f>-17051</f>
        <v>-17051</v>
      </c>
      <c r="E19" s="159"/>
      <c r="H19" s="144"/>
    </row>
    <row r="20" spans="1:8" ht="15.75">
      <c r="A20" s="26" t="s">
        <v>42</v>
      </c>
      <c r="B20" s="26"/>
      <c r="C20" s="26"/>
      <c r="D20" s="20">
        <f>748+26+15+23+35</f>
        <v>847</v>
      </c>
      <c r="E20" s="159"/>
      <c r="H20" s="144"/>
    </row>
    <row r="21" spans="1:8" ht="31.5">
      <c r="A21" s="160" t="s">
        <v>62</v>
      </c>
      <c r="B21" s="160"/>
      <c r="C21" s="160"/>
      <c r="D21" s="25"/>
      <c r="E21" s="159"/>
      <c r="H21" s="144"/>
    </row>
    <row r="22" spans="1:8" ht="15.75">
      <c r="A22" s="161" t="s">
        <v>63</v>
      </c>
      <c r="B22" s="161"/>
      <c r="C22" s="161"/>
      <c r="D22" s="25">
        <f>-159630</f>
        <v>-159630</v>
      </c>
      <c r="E22" s="159"/>
      <c r="H22" s="144"/>
    </row>
    <row r="23" spans="1:8" ht="15.75">
      <c r="A23" s="26" t="s">
        <v>64</v>
      </c>
      <c r="B23" s="26"/>
      <c r="C23" s="26"/>
      <c r="D23" s="20">
        <v>5805</v>
      </c>
      <c r="E23" s="159"/>
      <c r="H23" s="144"/>
    </row>
    <row r="24" spans="1:8" ht="15.75">
      <c r="A24" s="26" t="s">
        <v>65</v>
      </c>
      <c r="B24" s="26"/>
      <c r="C24" s="26"/>
      <c r="D24" s="20">
        <f>23479-5805</f>
        <v>17674</v>
      </c>
      <c r="E24" s="159"/>
      <c r="H24" s="144"/>
    </row>
    <row r="25" spans="1:4" ht="15.75">
      <c r="A25" s="26" t="s">
        <v>66</v>
      </c>
      <c r="B25" s="26"/>
      <c r="C25" s="26"/>
      <c r="D25" s="162">
        <v>1594</v>
      </c>
    </row>
    <row r="26" spans="1:8" ht="15.75">
      <c r="A26" s="26" t="s">
        <v>67</v>
      </c>
      <c r="B26" s="26"/>
      <c r="C26" s="26"/>
      <c r="D26" s="20">
        <f>-1</f>
        <v>-1</v>
      </c>
      <c r="E26" s="159"/>
      <c r="H26" s="144"/>
    </row>
    <row r="27" spans="1:8" ht="15.75">
      <c r="A27" s="26" t="s">
        <v>68</v>
      </c>
      <c r="B27" s="26"/>
      <c r="C27" s="26"/>
      <c r="D27" s="20">
        <f>31292+22</f>
        <v>31314</v>
      </c>
      <c r="E27" s="159"/>
      <c r="H27" s="144"/>
    </row>
    <row r="28" spans="1:8" ht="15.75">
      <c r="A28" s="26" t="s">
        <v>69</v>
      </c>
      <c r="B28" s="26"/>
      <c r="C28" s="26"/>
      <c r="D28" s="20">
        <f>286179</f>
        <v>286179</v>
      </c>
      <c r="E28" s="159"/>
      <c r="H28" s="144"/>
    </row>
    <row r="29" spans="4:5" ht="4.5" customHeight="1">
      <c r="D29" s="135"/>
      <c r="E29" s="159"/>
    </row>
    <row r="30" spans="4:5" ht="4.5" customHeight="1">
      <c r="D30" s="43"/>
      <c r="E30" s="159"/>
    </row>
    <row r="31" spans="1:4" ht="15.75">
      <c r="A31" s="144" t="s">
        <v>70</v>
      </c>
      <c r="D31" s="163">
        <f>SUM(D15:D29)</f>
        <v>112414</v>
      </c>
    </row>
    <row r="32" spans="1:9" ht="15.75">
      <c r="A32" s="26" t="s">
        <v>71</v>
      </c>
      <c r="B32" s="26"/>
      <c r="C32" s="26"/>
      <c r="D32" s="50">
        <f>326663-385877</f>
        <v>-59214</v>
      </c>
      <c r="I32" s="143"/>
    </row>
    <row r="33" spans="1:9" ht="15.75">
      <c r="A33" s="26" t="s">
        <v>140</v>
      </c>
      <c r="B33" s="26"/>
      <c r="C33" s="26"/>
      <c r="D33" s="144"/>
      <c r="E33" s="159"/>
      <c r="I33" s="143"/>
    </row>
    <row r="34" spans="1:9" s="164" customFormat="1" ht="15.75">
      <c r="A34" s="164" t="s">
        <v>72</v>
      </c>
      <c r="D34" s="165">
        <v>18012</v>
      </c>
      <c r="E34" s="166"/>
      <c r="F34" s="167"/>
      <c r="H34" s="167"/>
      <c r="I34" s="167"/>
    </row>
    <row r="35" spans="1:5" ht="15.75">
      <c r="A35" s="26" t="s">
        <v>141</v>
      </c>
      <c r="B35" s="26"/>
      <c r="C35" s="26"/>
      <c r="D35" s="168">
        <f>-18798</f>
        <v>-18798</v>
      </c>
      <c r="E35" s="159"/>
    </row>
    <row r="36" spans="1:5" ht="15.75">
      <c r="A36" s="26" t="s">
        <v>142</v>
      </c>
      <c r="B36" s="26"/>
      <c r="C36" s="26"/>
      <c r="D36" s="21">
        <f>133394</f>
        <v>133394</v>
      </c>
      <c r="E36" s="159"/>
    </row>
    <row r="37" spans="1:8" s="169" customFormat="1" ht="15.75">
      <c r="A37" s="26" t="s">
        <v>147</v>
      </c>
      <c r="B37" s="26"/>
      <c r="C37" s="26"/>
      <c r="D37" s="21">
        <f>-37570+13641</f>
        <v>-23929</v>
      </c>
      <c r="E37" s="159"/>
      <c r="F37" s="60"/>
      <c r="H37" s="60"/>
    </row>
    <row r="38" spans="1:8" s="169" customFormat="1" ht="15.75">
      <c r="A38" s="26" t="s">
        <v>143</v>
      </c>
      <c r="B38" s="26"/>
      <c r="C38" s="26"/>
      <c r="D38" s="21">
        <f>161485+228-141360</f>
        <v>20353</v>
      </c>
      <c r="E38" s="159"/>
      <c r="F38" s="60"/>
      <c r="H38" s="60"/>
    </row>
    <row r="39" spans="1:8" s="169" customFormat="1" ht="15.75">
      <c r="A39" s="26" t="s">
        <v>144</v>
      </c>
      <c r="B39" s="26"/>
      <c r="C39" s="26"/>
      <c r="D39" s="52">
        <f>38000</f>
        <v>38000</v>
      </c>
      <c r="E39" s="159"/>
      <c r="F39" s="60"/>
      <c r="H39" s="60"/>
    </row>
    <row r="40" spans="4:5" ht="4.5" customHeight="1">
      <c r="D40" s="43"/>
      <c r="E40" s="159"/>
    </row>
    <row r="41" spans="1:4" ht="15.75">
      <c r="A41" s="144" t="s">
        <v>145</v>
      </c>
      <c r="D41" s="170">
        <f>SUM(D31:D39)</f>
        <v>220232</v>
      </c>
    </row>
    <row r="42" spans="1:5" ht="15.75">
      <c r="A42" s="144" t="s">
        <v>73</v>
      </c>
      <c r="D42" s="168">
        <f>-154-203-1</f>
        <v>-358</v>
      </c>
      <c r="E42" s="159"/>
    </row>
    <row r="43" spans="4:5" ht="4.5" customHeight="1">
      <c r="D43" s="135"/>
      <c r="E43" s="159"/>
    </row>
    <row r="44" spans="4:5" ht="4.5" customHeight="1">
      <c r="D44" s="43"/>
      <c r="E44" s="159"/>
    </row>
    <row r="45" spans="1:6" ht="15.75">
      <c r="A45" s="171" t="s">
        <v>146</v>
      </c>
      <c r="B45" s="171"/>
      <c r="C45" s="171"/>
      <c r="D45" s="43">
        <f>SUM(D41:D42)</f>
        <v>219874</v>
      </c>
      <c r="F45" s="144"/>
    </row>
    <row r="46" ht="4.5" customHeight="1">
      <c r="D46" s="135"/>
    </row>
    <row r="47" ht="4.5" customHeight="1">
      <c r="D47" s="47"/>
    </row>
    <row r="48" ht="12.75" customHeight="1">
      <c r="D48" s="47"/>
    </row>
    <row r="49" ht="12.75" customHeight="1">
      <c r="D49" s="47"/>
    </row>
    <row r="50" ht="12.75" customHeight="1">
      <c r="D50" s="47"/>
    </row>
    <row r="51" ht="12.75" customHeight="1">
      <c r="D51" s="47"/>
    </row>
    <row r="52" ht="12.75" customHeight="1">
      <c r="D52" s="47"/>
    </row>
    <row r="53" ht="12.75" customHeight="1">
      <c r="D53" s="47"/>
    </row>
    <row r="54" ht="12.75" customHeight="1">
      <c r="D54" s="47"/>
    </row>
    <row r="55" ht="12.75" customHeight="1">
      <c r="D55" s="47"/>
    </row>
    <row r="56" ht="12.75" customHeight="1">
      <c r="D56" s="47"/>
    </row>
    <row r="57" spans="1:4" ht="12.75" customHeight="1">
      <c r="A57" s="172" t="s">
        <v>159</v>
      </c>
      <c r="D57" s="47"/>
    </row>
    <row r="58" spans="1:4" ht="12.75" customHeight="1">
      <c r="A58" s="172" t="s">
        <v>160</v>
      </c>
      <c r="D58" s="47"/>
    </row>
    <row r="59" spans="1:4" ht="12.75" customHeight="1">
      <c r="A59" s="172"/>
      <c r="D59" s="47"/>
    </row>
    <row r="60" spans="1:4" ht="12.75" customHeight="1">
      <c r="A60" s="172"/>
      <c r="D60" s="47"/>
    </row>
    <row r="61" spans="1:5" ht="15.75">
      <c r="A61" s="141"/>
      <c r="B61" s="141"/>
      <c r="C61" s="141"/>
      <c r="D61" s="142"/>
      <c r="E61" s="142"/>
    </row>
    <row r="62" spans="6:11" s="76" customFormat="1" ht="15.75">
      <c r="F62" s="77"/>
      <c r="G62" s="77"/>
      <c r="H62" s="78"/>
      <c r="I62" s="78"/>
      <c r="J62" s="78"/>
      <c r="K62" s="78"/>
    </row>
    <row r="63" spans="6:11" s="76" customFormat="1" ht="15.75">
      <c r="F63" s="77"/>
      <c r="H63" s="80"/>
      <c r="I63" s="79"/>
      <c r="J63" s="79"/>
      <c r="K63" s="78"/>
    </row>
    <row r="64" spans="2:11" s="76" customFormat="1" ht="15.75">
      <c r="B64" s="79" t="s">
        <v>0</v>
      </c>
      <c r="F64" s="77"/>
      <c r="H64" s="80"/>
      <c r="I64" s="79"/>
      <c r="J64" s="82"/>
      <c r="K64" s="78"/>
    </row>
    <row r="65" spans="2:11" s="76" customFormat="1" ht="15.75">
      <c r="B65" s="81" t="s">
        <v>1</v>
      </c>
      <c r="F65" s="77"/>
      <c r="H65" s="80"/>
      <c r="I65" s="84"/>
      <c r="J65" s="85"/>
      <c r="K65" s="78"/>
    </row>
    <row r="66" spans="2:11" s="76" customFormat="1" ht="15.75">
      <c r="B66" s="83" t="s">
        <v>2</v>
      </c>
      <c r="F66" s="77"/>
      <c r="G66" s="77"/>
      <c r="H66" s="78"/>
      <c r="I66" s="78"/>
      <c r="J66" s="78"/>
      <c r="K66" s="78"/>
    </row>
    <row r="67" spans="6:11" s="76" customFormat="1" ht="15.75">
      <c r="F67" s="77"/>
      <c r="G67" s="77"/>
      <c r="H67" s="78"/>
      <c r="I67" s="78"/>
      <c r="J67" s="78"/>
      <c r="K67" s="78"/>
    </row>
    <row r="68" s="76" customFormat="1" ht="15.75">
      <c r="F68" s="78"/>
    </row>
    <row r="69" spans="1:6" s="67" customFormat="1" ht="15" customHeight="1">
      <c r="A69" s="67" t="s">
        <v>149</v>
      </c>
      <c r="F69" s="87"/>
    </row>
    <row r="70" spans="1:5" ht="15.75">
      <c r="A70" s="141"/>
      <c r="B70" s="141"/>
      <c r="C70" s="141"/>
      <c r="D70" s="142"/>
      <c r="E70" s="142"/>
    </row>
    <row r="71" spans="1:5" ht="15.75">
      <c r="A71" s="141"/>
      <c r="B71" s="141"/>
      <c r="C71" s="141"/>
      <c r="D71" s="145">
        <v>2002</v>
      </c>
      <c r="E71" s="142"/>
    </row>
    <row r="72" spans="1:4" ht="15" customHeight="1">
      <c r="A72" s="146"/>
      <c r="B72" s="146"/>
      <c r="C72" s="146"/>
      <c r="D72" s="147" t="s">
        <v>121</v>
      </c>
    </row>
    <row r="73" spans="1:6" ht="15.75" customHeight="1">
      <c r="A73" s="149"/>
      <c r="B73" s="149"/>
      <c r="C73" s="149"/>
      <c r="D73" s="150" t="s">
        <v>137</v>
      </c>
      <c r="E73" s="144"/>
      <c r="F73" s="151"/>
    </row>
    <row r="74" spans="1:8" s="156" customFormat="1" ht="16.5" customHeight="1">
      <c r="A74" s="152"/>
      <c r="B74" s="152"/>
      <c r="C74" s="152"/>
      <c r="D74" s="153" t="s">
        <v>3</v>
      </c>
      <c r="E74" s="154"/>
      <c r="F74" s="155"/>
      <c r="H74" s="157"/>
    </row>
    <row r="75" spans="1:8" s="156" customFormat="1" ht="15.75" customHeight="1">
      <c r="A75" s="156" t="s">
        <v>74</v>
      </c>
      <c r="D75" s="47"/>
      <c r="E75" s="148"/>
      <c r="F75" s="155"/>
      <c r="H75" s="157"/>
    </row>
    <row r="76" spans="1:8" s="156" customFormat="1" ht="15.75" customHeight="1">
      <c r="A76" s="26" t="s">
        <v>75</v>
      </c>
      <c r="B76" s="26"/>
      <c r="C76" s="26"/>
      <c r="D76" s="21">
        <f>-40182</f>
        <v>-40182</v>
      </c>
      <c r="E76" s="159"/>
      <c r="F76" s="155"/>
      <c r="H76" s="157"/>
    </row>
    <row r="77" spans="1:8" s="156" customFormat="1" ht="15.75" customHeight="1">
      <c r="A77" s="26" t="s">
        <v>128</v>
      </c>
      <c r="B77" s="26"/>
      <c r="C77" s="26"/>
      <c r="D77" s="21">
        <f>-163</f>
        <v>-163</v>
      </c>
      <c r="E77" s="159"/>
      <c r="F77" s="155"/>
      <c r="H77" s="157"/>
    </row>
    <row r="78" spans="1:8" s="156" customFormat="1" ht="15.75" customHeight="1">
      <c r="A78" s="26" t="s">
        <v>76</v>
      </c>
      <c r="B78" s="26"/>
      <c r="C78" s="26"/>
      <c r="F78" s="155"/>
      <c r="H78" s="157"/>
    </row>
    <row r="79" spans="1:8" s="156" customFormat="1" ht="15.75" customHeight="1">
      <c r="A79" s="26" t="s">
        <v>77</v>
      </c>
      <c r="B79" s="26"/>
      <c r="C79" s="26"/>
      <c r="D79" s="21">
        <v>1</v>
      </c>
      <c r="E79" s="159"/>
      <c r="F79" s="155"/>
      <c r="H79" s="157"/>
    </row>
    <row r="80" spans="1:8" s="156" customFormat="1" ht="15.75" customHeight="1">
      <c r="A80" s="144" t="s">
        <v>126</v>
      </c>
      <c r="B80" s="144"/>
      <c r="C80" s="144"/>
      <c r="D80" s="20">
        <v>0</v>
      </c>
      <c r="E80" s="148"/>
      <c r="F80" s="155"/>
      <c r="H80" s="157"/>
    </row>
    <row r="81" spans="1:8" s="156" customFormat="1" ht="4.5" customHeight="1">
      <c r="A81" s="144"/>
      <c r="B81" s="144"/>
      <c r="C81" s="144"/>
      <c r="D81" s="136"/>
      <c r="E81" s="148"/>
      <c r="F81" s="155"/>
      <c r="H81" s="157"/>
    </row>
    <row r="82" spans="1:8" s="156" customFormat="1" ht="4.5" customHeight="1">
      <c r="A82" s="141"/>
      <c r="B82" s="141"/>
      <c r="C82" s="141"/>
      <c r="D82" s="142"/>
      <c r="E82" s="142"/>
      <c r="F82" s="155"/>
      <c r="H82" s="157"/>
    </row>
    <row r="83" spans="1:8" s="156" customFormat="1" ht="12.75" customHeight="1">
      <c r="A83" s="171" t="s">
        <v>78</v>
      </c>
      <c r="B83" s="171"/>
      <c r="C83" s="171"/>
      <c r="D83" s="173">
        <f>SUM(D76:D82)</f>
        <v>-40344</v>
      </c>
      <c r="E83" s="148"/>
      <c r="F83" s="155"/>
      <c r="H83" s="157"/>
    </row>
    <row r="84" spans="1:8" s="156" customFormat="1" ht="4.5" customHeight="1">
      <c r="A84" s="141"/>
      <c r="B84" s="141"/>
      <c r="C84" s="141"/>
      <c r="D84" s="174"/>
      <c r="E84" s="142"/>
      <c r="F84" s="155"/>
      <c r="H84" s="157"/>
    </row>
    <row r="85" spans="1:4" ht="15.75">
      <c r="A85" s="156" t="s">
        <v>79</v>
      </c>
      <c r="B85" s="156"/>
      <c r="C85" s="156"/>
      <c r="D85" s="47"/>
    </row>
    <row r="86" spans="1:8" s="169" customFormat="1" ht="15.75" customHeight="1">
      <c r="A86" s="175" t="s">
        <v>80</v>
      </c>
      <c r="B86" s="175"/>
      <c r="C86" s="175"/>
      <c r="D86" s="21">
        <f>6010-86</f>
        <v>5924</v>
      </c>
      <c r="E86" s="159"/>
      <c r="F86" s="60"/>
      <c r="H86" s="60"/>
    </row>
    <row r="87" spans="1:8" s="169" customFormat="1" ht="15.75">
      <c r="A87" s="175" t="s">
        <v>26</v>
      </c>
      <c r="B87" s="175"/>
      <c r="C87" s="175"/>
      <c r="D87" s="176">
        <f>5596</f>
        <v>5596</v>
      </c>
      <c r="E87" s="159"/>
      <c r="F87" s="60"/>
      <c r="H87" s="60"/>
    </row>
    <row r="88" spans="1:8" s="169" customFormat="1" ht="15.75">
      <c r="A88" s="175" t="s">
        <v>81</v>
      </c>
      <c r="B88" s="175"/>
      <c r="C88" s="175"/>
      <c r="D88" s="21">
        <f>-7626-9993</f>
        <v>-17619</v>
      </c>
      <c r="E88" s="159"/>
      <c r="F88" s="60"/>
      <c r="H88" s="60"/>
    </row>
    <row r="89" spans="1:8" s="169" customFormat="1" ht="15.75">
      <c r="A89" s="227" t="s">
        <v>127</v>
      </c>
      <c r="B89" s="175"/>
      <c r="C89" s="175"/>
      <c r="D89" s="21">
        <f>4537-8600</f>
        <v>-4063</v>
      </c>
      <c r="E89" s="159"/>
      <c r="F89" s="60"/>
      <c r="H89" s="60"/>
    </row>
    <row r="90" spans="1:8" s="169" customFormat="1" ht="15.75">
      <c r="A90" s="175" t="s">
        <v>39</v>
      </c>
      <c r="B90" s="175"/>
      <c r="C90" s="175"/>
      <c r="D90" s="21">
        <f>-9695</f>
        <v>-9695</v>
      </c>
      <c r="E90" s="159"/>
      <c r="F90" s="60"/>
      <c r="H90" s="60"/>
    </row>
    <row r="91" spans="1:8" s="169" customFormat="1" ht="15.75">
      <c r="A91" s="175" t="s">
        <v>82</v>
      </c>
      <c r="B91" s="175"/>
      <c r="C91" s="175"/>
      <c r="D91" s="21">
        <v>-9</v>
      </c>
      <c r="E91" s="159"/>
      <c r="F91" s="60"/>
      <c r="H91" s="60"/>
    </row>
    <row r="92" spans="4:8" s="169" customFormat="1" ht="4.5" customHeight="1">
      <c r="D92" s="135"/>
      <c r="E92" s="159"/>
      <c r="F92" s="60"/>
      <c r="H92" s="60"/>
    </row>
    <row r="93" spans="4:8" s="169" customFormat="1" ht="4.5" customHeight="1">
      <c r="D93" s="43"/>
      <c r="E93" s="159"/>
      <c r="F93" s="60"/>
      <c r="H93" s="60"/>
    </row>
    <row r="94" spans="1:6" ht="15.75">
      <c r="A94" s="171" t="s">
        <v>135</v>
      </c>
      <c r="B94" s="171"/>
      <c r="C94" s="171"/>
      <c r="D94" s="173">
        <f>SUM(D86:D93)</f>
        <v>-19866</v>
      </c>
      <c r="E94" s="159"/>
      <c r="F94" s="144"/>
    </row>
    <row r="95" spans="1:6" ht="4.5" customHeight="1">
      <c r="A95" s="177"/>
      <c r="B95" s="177"/>
      <c r="C95" s="177"/>
      <c r="D95" s="135"/>
      <c r="E95" s="159"/>
      <c r="F95" s="144"/>
    </row>
    <row r="96" spans="1:6" ht="4.5" customHeight="1">
      <c r="A96" s="177"/>
      <c r="B96" s="177"/>
      <c r="C96" s="177"/>
      <c r="D96" s="43"/>
      <c r="E96" s="159"/>
      <c r="F96" s="144"/>
    </row>
    <row r="97" spans="1:6" ht="15.75">
      <c r="A97" s="171" t="s">
        <v>134</v>
      </c>
      <c r="B97" s="171"/>
      <c r="C97" s="171"/>
      <c r="D97" s="43">
        <f>D45+D83+D94</f>
        <v>159664</v>
      </c>
      <c r="F97" s="144"/>
    </row>
    <row r="98" spans="1:6" ht="15.75">
      <c r="A98" s="171" t="s">
        <v>83</v>
      </c>
      <c r="B98" s="171"/>
      <c r="C98" s="171"/>
      <c r="D98" s="47">
        <f>19814</f>
        <v>19814</v>
      </c>
      <c r="E98" s="159"/>
      <c r="F98" s="144"/>
    </row>
    <row r="99" spans="1:6" ht="4.5" customHeight="1">
      <c r="A99" s="171"/>
      <c r="B99" s="171"/>
      <c r="C99" s="171"/>
      <c r="D99" s="47"/>
      <c r="E99" s="159"/>
      <c r="F99" s="144"/>
    </row>
    <row r="100" spans="1:6" ht="4.5" customHeight="1">
      <c r="A100" s="171"/>
      <c r="B100" s="171"/>
      <c r="C100" s="171"/>
      <c r="D100" s="128"/>
      <c r="E100" s="159"/>
      <c r="F100" s="144"/>
    </row>
    <row r="101" spans="1:6" ht="15.75">
      <c r="A101" s="171" t="s">
        <v>125</v>
      </c>
      <c r="B101" s="171"/>
      <c r="C101" s="171"/>
      <c r="D101" s="43">
        <f>SUM(D97:D100)</f>
        <v>179478</v>
      </c>
      <c r="E101" s="159"/>
      <c r="F101" s="144"/>
    </row>
    <row r="102" spans="4:7" ht="4.5" customHeight="1" thickBot="1">
      <c r="D102" s="178"/>
      <c r="G102" s="144" t="s">
        <v>84</v>
      </c>
    </row>
    <row r="103" ht="6" customHeight="1" thickTop="1"/>
    <row r="104" spans="1:3" ht="12.75" customHeight="1" hidden="1">
      <c r="A104" s="171" t="s">
        <v>85</v>
      </c>
      <c r="B104" s="171"/>
      <c r="C104" s="171"/>
    </row>
    <row r="105" ht="6" customHeight="1" hidden="1"/>
    <row r="106" spans="1:4" ht="12.75" customHeight="1" hidden="1">
      <c r="A106" s="144" t="s">
        <v>86</v>
      </c>
      <c r="D106" s="159">
        <f>D101</f>
        <v>179478</v>
      </c>
    </row>
    <row r="107" ht="6" customHeight="1" hidden="1"/>
    <row r="108" ht="6" customHeight="1" hidden="1"/>
    <row r="109" ht="12.75" customHeight="1" hidden="1">
      <c r="A109" s="144" t="s">
        <v>87</v>
      </c>
    </row>
    <row r="110" ht="4.5" customHeight="1" hidden="1">
      <c r="D110" s="179"/>
    </row>
    <row r="111" ht="4.5" customHeight="1" hidden="1">
      <c r="D111" s="159"/>
    </row>
    <row r="112" ht="12.75" customHeight="1" hidden="1">
      <c r="A112" s="144" t="s">
        <v>88</v>
      </c>
    </row>
    <row r="113" ht="4.5" customHeight="1" hidden="1">
      <c r="D113" s="178"/>
    </row>
    <row r="114" ht="4.5" customHeight="1" hidden="1"/>
    <row r="115" ht="12.75" customHeight="1" hidden="1">
      <c r="A115" s="144" t="s">
        <v>89</v>
      </c>
    </row>
    <row r="116" spans="4:8" s="180" customFormat="1" ht="6" customHeight="1" hidden="1">
      <c r="D116" s="181"/>
      <c r="E116" s="181"/>
      <c r="F116" s="182"/>
      <c r="H116" s="182"/>
    </row>
    <row r="117" ht="12.75" customHeight="1" hidden="1">
      <c r="A117" s="144" t="s">
        <v>90</v>
      </c>
    </row>
    <row r="118" ht="12.75" customHeight="1" hidden="1">
      <c r="A118" s="144" t="s">
        <v>91</v>
      </c>
    </row>
    <row r="119" ht="12.75" customHeight="1" hidden="1">
      <c r="A119" s="144" t="s">
        <v>92</v>
      </c>
    </row>
    <row r="120" ht="12.75" customHeight="1" hidden="1">
      <c r="A120" s="144" t="s">
        <v>93</v>
      </c>
    </row>
    <row r="121" ht="12.75" customHeight="1" hidden="1">
      <c r="A121" s="144" t="s">
        <v>94</v>
      </c>
    </row>
    <row r="122" ht="12.75" customHeight="1" hidden="1">
      <c r="A122" s="144" t="s">
        <v>95</v>
      </c>
    </row>
    <row r="123" ht="12.75" customHeight="1" hidden="1">
      <c r="A123" s="144" t="s">
        <v>96</v>
      </c>
    </row>
    <row r="124" ht="12.75" customHeight="1" hidden="1">
      <c r="A124" s="144" t="s">
        <v>97</v>
      </c>
    </row>
    <row r="125" ht="4.5" customHeight="1" hidden="1">
      <c r="D125" s="179"/>
    </row>
    <row r="126" ht="12.75" customHeight="1" hidden="1">
      <c r="A126" s="144" t="s">
        <v>98</v>
      </c>
    </row>
    <row r="127" ht="12.75" customHeight="1" hidden="1">
      <c r="A127" s="144" t="s">
        <v>99</v>
      </c>
    </row>
    <row r="128" ht="4.5" customHeight="1" hidden="1">
      <c r="D128" s="179"/>
    </row>
    <row r="129" ht="12.75" customHeight="1" hidden="1">
      <c r="A129" s="144" t="s">
        <v>100</v>
      </c>
    </row>
    <row r="130" ht="12.75" customHeight="1" hidden="1">
      <c r="A130" s="144" t="s">
        <v>101</v>
      </c>
    </row>
    <row r="131" ht="4.5" customHeight="1" hidden="1">
      <c r="D131" s="179"/>
    </row>
    <row r="132" ht="12.75" customHeight="1" hidden="1">
      <c r="A132" s="144" t="s">
        <v>102</v>
      </c>
    </row>
    <row r="133" ht="4.5" customHeight="1" hidden="1">
      <c r="D133" s="178"/>
    </row>
    <row r="134" ht="12.75" customHeight="1" hidden="1"/>
    <row r="135" ht="12.75" customHeight="1" hidden="1"/>
    <row r="136" ht="12.75" customHeight="1" hidden="1"/>
    <row r="137" spans="1:6" ht="15.75" customHeight="1">
      <c r="A137" s="171" t="s">
        <v>103</v>
      </c>
      <c r="B137" s="171"/>
      <c r="C137" s="171"/>
      <c r="D137" s="43"/>
      <c r="E137" s="159"/>
      <c r="F137" s="144"/>
    </row>
    <row r="138" spans="1:6" ht="15.75">
      <c r="A138" s="171" t="s">
        <v>104</v>
      </c>
      <c r="B138" s="171"/>
      <c r="C138" s="171"/>
      <c r="D138" s="43">
        <f>D101</f>
        <v>179478</v>
      </c>
      <c r="E138" s="159"/>
      <c r="F138" s="144"/>
    </row>
    <row r="139" spans="4:7" ht="4.5" customHeight="1" thickBot="1">
      <c r="D139" s="178"/>
      <c r="G139" s="144" t="s">
        <v>84</v>
      </c>
    </row>
    <row r="140" ht="6" customHeight="1" thickTop="1"/>
    <row r="152" spans="1:8" s="169" customFormat="1" ht="15.75" customHeight="1">
      <c r="A152" s="183"/>
      <c r="B152" s="183"/>
      <c r="C152" s="183"/>
      <c r="D152" s="159"/>
      <c r="E152" s="159"/>
      <c r="F152" s="60"/>
      <c r="H152" s="60"/>
    </row>
    <row r="153" spans="1:8" s="169" customFormat="1" ht="15.75" customHeight="1">
      <c r="A153" s="144"/>
      <c r="B153" s="144"/>
      <c r="C153" s="144"/>
      <c r="D153" s="148"/>
      <c r="E153" s="148"/>
      <c r="F153" s="60"/>
      <c r="H153" s="60"/>
    </row>
    <row r="154" spans="1:8" s="169" customFormat="1" ht="15.75" customHeight="1">
      <c r="A154" s="172"/>
      <c r="B154" s="172"/>
      <c r="C154" s="172"/>
      <c r="D154" s="184"/>
      <c r="E154" s="148"/>
      <c r="F154" s="60"/>
      <c r="H154" s="60"/>
    </row>
    <row r="155" ht="15.75" customHeight="1"/>
    <row r="156" ht="12.75" customHeight="1">
      <c r="A156" s="172" t="s">
        <v>159</v>
      </c>
    </row>
    <row r="157" ht="12.75" customHeight="1">
      <c r="A157" s="172" t="s">
        <v>160</v>
      </c>
    </row>
    <row r="158" spans="1:3" ht="12.75" customHeight="1">
      <c r="A158" s="185"/>
      <c r="B158" s="185"/>
      <c r="C158" s="185"/>
    </row>
    <row r="159" spans="1:3" ht="12.75" customHeight="1">
      <c r="A159" s="185"/>
      <c r="B159" s="185"/>
      <c r="C159" s="185"/>
    </row>
  </sheetData>
  <printOptions/>
  <pageMargins left="0.984251968503937" right="0.2362204724409449" top="0.5511811023622047" bottom="0" header="0.5118110236220472" footer="0.2362204724409449"/>
  <pageSetup horizontalDpi="600" verticalDpi="600" orientation="portrait" paperSize="9" scale="90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75" zoomScaleSheetLayoutView="75" workbookViewId="0" topLeftCell="A5">
      <selection activeCell="J32" sqref="J32"/>
    </sheetView>
  </sheetViews>
  <sheetFormatPr defaultColWidth="9.140625" defaultRowHeight="12.75"/>
  <cols>
    <col min="1" max="1" width="33.57421875" style="17" customWidth="1"/>
    <col min="2" max="2" width="6.421875" style="17" customWidth="1"/>
    <col min="3" max="4" width="10.8515625" style="17" customWidth="1"/>
    <col min="5" max="5" width="9.57421875" style="17" customWidth="1"/>
    <col min="6" max="6" width="12.8515625" style="17" customWidth="1"/>
    <col min="7" max="7" width="12.421875" style="17" customWidth="1"/>
    <col min="8" max="8" width="11.7109375" style="17" customWidth="1"/>
    <col min="9" max="9" width="14.8515625" style="17" customWidth="1"/>
    <col min="10" max="10" width="13.8515625" style="17" bestFit="1" customWidth="1"/>
    <col min="11" max="16384" width="9.140625" style="17" customWidth="1"/>
  </cols>
  <sheetData>
    <row r="1" spans="6:11" s="76" customFormat="1" ht="15.75">
      <c r="F1" s="77"/>
      <c r="G1" s="77"/>
      <c r="H1" s="78"/>
      <c r="I1" s="78"/>
      <c r="J1" s="78"/>
      <c r="K1" s="78"/>
    </row>
    <row r="2" spans="6:11" s="76" customFormat="1" ht="15.75">
      <c r="F2" s="77"/>
      <c r="H2" s="80"/>
      <c r="I2" s="79"/>
      <c r="J2" s="79"/>
      <c r="K2" s="78"/>
    </row>
    <row r="3" spans="5:11" s="76" customFormat="1" ht="15.75">
      <c r="E3" s="79" t="s">
        <v>0</v>
      </c>
      <c r="H3" s="80"/>
      <c r="I3" s="79"/>
      <c r="J3" s="82"/>
      <c r="K3" s="78"/>
    </row>
    <row r="4" spans="5:11" s="76" customFormat="1" ht="15.75">
      <c r="E4" s="81" t="s">
        <v>1</v>
      </c>
      <c r="H4" s="80"/>
      <c r="I4" s="84"/>
      <c r="J4" s="85"/>
      <c r="K4" s="78"/>
    </row>
    <row r="5" spans="5:11" s="76" customFormat="1" ht="15.75">
      <c r="E5" s="83" t="s">
        <v>2</v>
      </c>
      <c r="G5" s="77"/>
      <c r="H5" s="78"/>
      <c r="I5" s="78"/>
      <c r="J5" s="78"/>
      <c r="K5" s="78"/>
    </row>
    <row r="6" spans="1:8" ht="15.75">
      <c r="A6" s="186"/>
      <c r="B6" s="186"/>
      <c r="C6" s="187"/>
      <c r="D6" s="188"/>
      <c r="E6" s="189"/>
      <c r="F6" s="188"/>
      <c r="G6" s="188"/>
      <c r="H6" s="188"/>
    </row>
    <row r="7" spans="1:8" ht="15.75">
      <c r="A7" s="186"/>
      <c r="B7" s="186"/>
      <c r="C7" s="187"/>
      <c r="D7" s="188"/>
      <c r="E7" s="189"/>
      <c r="F7" s="188"/>
      <c r="G7" s="188"/>
      <c r="H7" s="188"/>
    </row>
    <row r="8" spans="1:10" ht="15.75">
      <c r="A8" s="190" t="s">
        <v>133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5.75">
      <c r="A9" s="190" t="s">
        <v>148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8" ht="15.75">
      <c r="A10" s="192"/>
      <c r="B10" s="192"/>
      <c r="C10" s="193"/>
      <c r="D10" s="193"/>
      <c r="E10" s="193"/>
      <c r="F10" s="193"/>
      <c r="G10" s="193"/>
      <c r="H10" s="193"/>
    </row>
    <row r="11" spans="1:10" ht="15.75">
      <c r="A11" s="192"/>
      <c r="B11" s="192"/>
      <c r="C11" s="194"/>
      <c r="D11" s="225" t="s">
        <v>105</v>
      </c>
      <c r="E11" s="225"/>
      <c r="F11" s="225"/>
      <c r="G11" s="225"/>
      <c r="H11" s="225"/>
      <c r="I11" s="195"/>
      <c r="J11" s="195"/>
    </row>
    <row r="12" spans="3:10" ht="15.75">
      <c r="C12" s="195"/>
      <c r="D12" s="196"/>
      <c r="E12" s="196"/>
      <c r="F12" s="226" t="s">
        <v>106</v>
      </c>
      <c r="G12" s="226"/>
      <c r="H12" s="226"/>
      <c r="I12" s="195"/>
      <c r="J12" s="195"/>
    </row>
    <row r="13" spans="3:10" ht="15.75">
      <c r="C13" s="195"/>
      <c r="D13" s="197"/>
      <c r="E13" s="197"/>
      <c r="F13" s="226" t="s">
        <v>107</v>
      </c>
      <c r="G13" s="226"/>
      <c r="H13" s="226"/>
      <c r="I13" s="195"/>
      <c r="J13" s="195"/>
    </row>
    <row r="14" spans="1:10" ht="6" customHeight="1">
      <c r="A14" s="198"/>
      <c r="B14" s="198"/>
      <c r="C14" s="199" t="s">
        <v>13</v>
      </c>
      <c r="D14" s="199"/>
      <c r="E14" s="200"/>
      <c r="F14" s="199" t="s">
        <v>13</v>
      </c>
      <c r="G14" s="199"/>
      <c r="H14" s="200"/>
      <c r="I14" s="195"/>
      <c r="J14" s="195"/>
    </row>
    <row r="15" spans="1:10" ht="15.75">
      <c r="A15" s="198"/>
      <c r="B15" s="198"/>
      <c r="C15" s="201" t="s">
        <v>108</v>
      </c>
      <c r="D15" s="201" t="s">
        <v>108</v>
      </c>
      <c r="E15" s="201" t="s">
        <v>109</v>
      </c>
      <c r="F15" s="225" t="s">
        <v>110</v>
      </c>
      <c r="G15" s="225"/>
      <c r="H15" s="225"/>
      <c r="I15" s="202" t="s">
        <v>111</v>
      </c>
      <c r="J15" s="197"/>
    </row>
    <row r="16" spans="1:10" ht="15.75">
      <c r="A16" s="198" t="s">
        <v>13</v>
      </c>
      <c r="C16" s="203" t="s">
        <v>109</v>
      </c>
      <c r="D16" s="203" t="s">
        <v>112</v>
      </c>
      <c r="E16" s="203" t="s">
        <v>113</v>
      </c>
      <c r="F16" s="204" t="s">
        <v>114</v>
      </c>
      <c r="G16" s="204" t="s">
        <v>115</v>
      </c>
      <c r="H16" s="204" t="s">
        <v>116</v>
      </c>
      <c r="I16" s="205" t="s">
        <v>117</v>
      </c>
      <c r="J16" s="205" t="s">
        <v>118</v>
      </c>
    </row>
    <row r="17" spans="1:10" ht="15.75">
      <c r="A17" s="198"/>
      <c r="B17" s="198"/>
      <c r="C17" s="206" t="s">
        <v>3</v>
      </c>
      <c r="D17" s="206" t="s">
        <v>3</v>
      </c>
      <c r="E17" s="206" t="s">
        <v>3</v>
      </c>
      <c r="F17" s="206" t="s">
        <v>3</v>
      </c>
      <c r="G17" s="206" t="s">
        <v>3</v>
      </c>
      <c r="H17" s="206" t="s">
        <v>3</v>
      </c>
      <c r="I17" s="206" t="s">
        <v>3</v>
      </c>
      <c r="J17" s="206" t="s">
        <v>3</v>
      </c>
    </row>
    <row r="18" spans="3:8" ht="15.75">
      <c r="C18" s="193"/>
      <c r="D18" s="193"/>
      <c r="E18" s="193"/>
      <c r="F18" s="193"/>
      <c r="G18" s="193"/>
      <c r="H18" s="193"/>
    </row>
    <row r="19" spans="1:10" ht="6" customHeight="1">
      <c r="A19" s="10"/>
      <c r="B19" s="11"/>
      <c r="C19" s="18"/>
      <c r="D19" s="18"/>
      <c r="E19" s="18"/>
      <c r="F19" s="18"/>
      <c r="G19" s="18"/>
      <c r="H19" s="18"/>
      <c r="I19" s="19"/>
      <c r="J19" s="19"/>
    </row>
    <row r="20" spans="1:10" ht="18" customHeight="1">
      <c r="A20" s="17" t="s">
        <v>130</v>
      </c>
      <c r="C20" s="9">
        <v>337856</v>
      </c>
      <c r="D20" s="9">
        <v>517077</v>
      </c>
      <c r="E20" s="9">
        <v>17838</v>
      </c>
      <c r="F20" s="9">
        <v>5000</v>
      </c>
      <c r="G20" s="9">
        <v>5442</v>
      </c>
      <c r="H20" s="9">
        <v>2044</v>
      </c>
      <c r="I20" s="22">
        <v>-691358</v>
      </c>
      <c r="J20" s="22">
        <v>193899</v>
      </c>
    </row>
    <row r="21" spans="1:10" ht="15.75">
      <c r="A21" s="17" t="s">
        <v>153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51">
        <f>'P&amp;L'!I44</f>
        <v>-63957</v>
      </c>
      <c r="J21" s="52">
        <f>SUM(C21:I21)</f>
        <v>-63957</v>
      </c>
    </row>
    <row r="22" spans="1:10" ht="6" customHeight="1">
      <c r="A22" s="10"/>
      <c r="B22" s="11"/>
      <c r="C22" s="18"/>
      <c r="D22" s="18"/>
      <c r="E22" s="18"/>
      <c r="F22" s="18"/>
      <c r="G22" s="18"/>
      <c r="H22" s="18"/>
      <c r="I22" s="19"/>
      <c r="J22" s="9"/>
    </row>
    <row r="23" spans="1:10" ht="15.75">
      <c r="A23" s="10" t="s">
        <v>124</v>
      </c>
      <c r="B23" s="11"/>
      <c r="C23" s="9">
        <f aca="true" t="shared" si="0" ref="C23:J23">SUM(C20:C21)</f>
        <v>337856</v>
      </c>
      <c r="D23" s="9">
        <f t="shared" si="0"/>
        <v>517077</v>
      </c>
      <c r="E23" s="9">
        <f t="shared" si="0"/>
        <v>17838</v>
      </c>
      <c r="F23" s="9">
        <f t="shared" si="0"/>
        <v>5000</v>
      </c>
      <c r="G23" s="9">
        <f t="shared" si="0"/>
        <v>5442</v>
      </c>
      <c r="H23" s="9">
        <f t="shared" si="0"/>
        <v>2044</v>
      </c>
      <c r="I23" s="22">
        <f t="shared" si="0"/>
        <v>-755315</v>
      </c>
      <c r="J23" s="22">
        <f t="shared" si="0"/>
        <v>129942</v>
      </c>
    </row>
    <row r="24" spans="1:10" ht="6" customHeight="1" thickBot="1">
      <c r="A24" s="10"/>
      <c r="B24" s="11"/>
      <c r="C24" s="208"/>
      <c r="D24" s="208"/>
      <c r="E24" s="208"/>
      <c r="F24" s="208"/>
      <c r="G24" s="208"/>
      <c r="H24" s="208"/>
      <c r="I24" s="209"/>
      <c r="J24" s="209"/>
    </row>
    <row r="25" spans="1:10" ht="6" customHeight="1" thickTop="1">
      <c r="A25" s="10"/>
      <c r="B25" s="11"/>
      <c r="C25" s="210"/>
      <c r="D25" s="210"/>
      <c r="E25" s="210"/>
      <c r="F25" s="210"/>
      <c r="G25" s="210"/>
      <c r="H25" s="210"/>
      <c r="I25" s="211"/>
      <c r="J25" s="211"/>
    </row>
    <row r="26" spans="1:10" ht="15.75" customHeight="1">
      <c r="A26" s="10"/>
      <c r="B26" s="11"/>
      <c r="C26" s="210"/>
      <c r="D26" s="210"/>
      <c r="E26" s="210"/>
      <c r="F26" s="210"/>
      <c r="G26" s="210"/>
      <c r="H26" s="210"/>
      <c r="I26" s="211"/>
      <c r="J26" s="211"/>
    </row>
    <row r="27" spans="1:10" ht="15.75" customHeight="1">
      <c r="A27" s="10"/>
      <c r="B27" s="11"/>
      <c r="C27" s="210"/>
      <c r="D27" s="210"/>
      <c r="E27" s="210"/>
      <c r="F27" s="210"/>
      <c r="G27" s="210"/>
      <c r="H27" s="210"/>
      <c r="I27" s="211"/>
      <c r="J27" s="211"/>
    </row>
    <row r="28" spans="1:10" ht="15.75" customHeight="1">
      <c r="A28" s="10"/>
      <c r="B28" s="11"/>
      <c r="C28" s="210"/>
      <c r="D28" s="210"/>
      <c r="E28" s="210"/>
      <c r="F28" s="210"/>
      <c r="G28" s="210"/>
      <c r="H28" s="210"/>
      <c r="I28" s="211"/>
      <c r="J28" s="211"/>
    </row>
    <row r="29" spans="1:8" s="211" customFormat="1" ht="15.75" customHeight="1">
      <c r="A29" s="212" t="s">
        <v>129</v>
      </c>
      <c r="B29" s="213"/>
      <c r="C29" s="213"/>
      <c r="D29" s="213"/>
      <c r="E29" s="214"/>
      <c r="F29" s="214"/>
      <c r="G29" s="214"/>
      <c r="H29" s="214"/>
    </row>
    <row r="30" spans="1:10" ht="15.75" customHeight="1">
      <c r="A30" s="190" t="s">
        <v>161</v>
      </c>
      <c r="B30" s="11"/>
      <c r="C30" s="210"/>
      <c r="D30" s="210"/>
      <c r="E30" s="210"/>
      <c r="F30" s="210"/>
      <c r="G30" s="210"/>
      <c r="H30" s="210"/>
      <c r="I30" s="211"/>
      <c r="J30" s="211"/>
    </row>
  </sheetData>
  <mergeCells count="4">
    <mergeCell ref="D11:H11"/>
    <mergeCell ref="F15:H15"/>
    <mergeCell ref="F12:H12"/>
    <mergeCell ref="F13:H13"/>
  </mergeCells>
  <printOptions/>
  <pageMargins left="0.5" right="0.25" top="0.7" bottom="0.25" header="0.5" footer="0.25"/>
  <pageSetup firstPageNumber="13" useFirstPageNumber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2002-11-27T16:06:01Z</cp:lastPrinted>
  <dcterms:created xsi:type="dcterms:W3CDTF">2002-11-07T14:42:14Z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